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AC-AB" sheetId="1" r:id="rId1"/>
  </sheets>
  <definedNames>
    <definedName name="_xlnm.Print_Area" localSheetId="0">'AC-AB'!$A$1:$T$45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Lane Green</author>
  </authors>
  <commentList>
    <comment ref="P25" authorId="0">
      <text>
        <r>
          <rPr>
            <sz val="9"/>
            <rFont val="Tahoma"/>
            <family val="2"/>
          </rPr>
          <t>If you need to increase AC thickness to reduce structural section, enter thicker AC section here in 1/2" increments or leave blank.  Do not enter zero (0).</t>
        </r>
      </text>
    </comment>
    <comment ref="G8" authorId="0">
      <text>
        <r>
          <rPr>
            <sz val="9"/>
            <rFont val="Tahoma"/>
            <family val="0"/>
          </rPr>
          <t xml:space="preserve">AB R value per Caltrans
</t>
        </r>
      </text>
    </comment>
    <comment ref="J7" authorId="0">
      <text>
        <r>
          <rPr>
            <sz val="9"/>
            <rFont val="Tahoma"/>
            <family val="0"/>
          </rPr>
          <t>Caltrans Safety Factor:
0.2 for AC/AB, 0.1 for full depth AC.</t>
        </r>
      </text>
    </comment>
    <comment ref="J8" authorId="0">
      <text>
        <r>
          <rPr>
            <sz val="9"/>
            <rFont val="Tahoma"/>
            <family val="0"/>
          </rPr>
          <t>Gravel Factor per Caltrans, 1.1 for AB, 1.0 for ASB.</t>
        </r>
      </text>
    </comment>
    <comment ref="R23" authorId="0">
      <text>
        <r>
          <rPr>
            <sz val="9"/>
            <rFont val="Tahoma"/>
            <family val="0"/>
          </rPr>
          <t>Calculated AC thickness in inches.</t>
        </r>
      </text>
    </comment>
    <comment ref="P31" authorId="0">
      <text>
        <r>
          <rPr>
            <sz val="9"/>
            <rFont val="Tahoma"/>
            <family val="0"/>
          </rPr>
          <t>Calculated AB thickness in inches.</t>
        </r>
      </text>
    </comment>
  </commentList>
</comments>
</file>

<file path=xl/sharedStrings.xml><?xml version="1.0" encoding="utf-8"?>
<sst xmlns="http://schemas.openxmlformats.org/spreadsheetml/2006/main" count="71" uniqueCount="56">
  <si>
    <t>PAVEMENT THICKNESS CALCULATOR</t>
  </si>
  <si>
    <t>Project Name:</t>
  </si>
  <si>
    <t>Street Name:</t>
  </si>
  <si>
    <t>Date</t>
  </si>
  <si>
    <t>Designer</t>
  </si>
  <si>
    <t>Job #:</t>
  </si>
  <si>
    <t>Method folloows Section 633.1, Emperical Method of the 2020 Caltrans Highway Design Manual</t>
  </si>
  <si>
    <t>TI=</t>
  </si>
  <si>
    <t>SF</t>
  </si>
  <si>
    <r>
      <t>R</t>
    </r>
    <r>
      <rPr>
        <sz val="8"/>
        <color indexed="8"/>
        <rFont val="Calibri"/>
        <family val="2"/>
      </rPr>
      <t>sg</t>
    </r>
  </si>
  <si>
    <r>
      <t>R</t>
    </r>
    <r>
      <rPr>
        <sz val="8"/>
        <color indexed="8"/>
        <rFont val="Calibri"/>
        <family val="2"/>
      </rPr>
      <t>ab</t>
    </r>
  </si>
  <si>
    <r>
      <t>Gf</t>
    </r>
    <r>
      <rPr>
        <sz val="8"/>
        <color indexed="8"/>
        <rFont val="Calibri"/>
        <family val="2"/>
      </rPr>
      <t>ab</t>
    </r>
  </si>
  <si>
    <t>Equations:</t>
  </si>
  <si>
    <t>GE=0.0032*(TI)*(100-R)</t>
  </si>
  <si>
    <t>t&lt;=0.50'</t>
  </si>
  <si>
    <t>t&gt;0.50'</t>
  </si>
  <si>
    <t>sg=subgrade</t>
  </si>
  <si>
    <t>ab=aggregate base rock</t>
  </si>
  <si>
    <t>t=HMA thickness</t>
  </si>
  <si>
    <t>GE= Gravel Equivelance</t>
  </si>
  <si>
    <t>t= (GE+SF)/GF</t>
  </si>
  <si>
    <r>
      <t>GE</t>
    </r>
    <r>
      <rPr>
        <sz val="8"/>
        <color indexed="8"/>
        <rFont val="Calibri"/>
        <family val="2"/>
      </rPr>
      <t>mod</t>
    </r>
    <r>
      <rPr>
        <sz val="11"/>
        <color theme="1"/>
        <rFont val="Calibri"/>
        <family val="2"/>
      </rPr>
      <t>=G</t>
    </r>
    <r>
      <rPr>
        <sz val="8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* t(modified)</t>
    </r>
  </si>
  <si>
    <t>=</t>
  </si>
  <si>
    <r>
      <t>GE</t>
    </r>
    <r>
      <rPr>
        <sz val="8"/>
        <color indexed="8"/>
        <rFont val="Calibri"/>
        <family val="2"/>
      </rPr>
      <t>ac</t>
    </r>
    <r>
      <rPr>
        <sz val="11"/>
        <color theme="1"/>
        <rFont val="Calibri"/>
        <family val="2"/>
      </rPr>
      <t>=0.0032*(TI)*(100-R</t>
    </r>
    <r>
      <rPr>
        <sz val="8"/>
        <color indexed="8"/>
        <rFont val="Calibri"/>
        <family val="2"/>
      </rPr>
      <t>ab</t>
    </r>
    <r>
      <rPr>
        <sz val="11"/>
        <color theme="1"/>
        <rFont val="Calibri"/>
        <family val="2"/>
      </rPr>
      <t>)</t>
    </r>
  </si>
  <si>
    <t>GE+SF</t>
  </si>
  <si>
    <r>
      <t>G</t>
    </r>
    <r>
      <rPr>
        <sz val="8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 based on equation above</t>
    </r>
  </si>
  <si>
    <r>
      <t>G</t>
    </r>
    <r>
      <rPr>
        <sz val="8"/>
        <color indexed="8"/>
        <rFont val="Calibri"/>
        <family val="2"/>
      </rPr>
      <t>f</t>
    </r>
    <r>
      <rPr>
        <sz val="11"/>
        <color theme="1"/>
        <rFont val="Calibri"/>
        <family val="2"/>
      </rPr>
      <t>:</t>
    </r>
  </si>
  <si>
    <r>
      <t>G</t>
    </r>
    <r>
      <rPr>
        <sz val="8"/>
        <color indexed="8"/>
        <rFont val="Calibri"/>
        <family val="2"/>
      </rPr>
      <t>f</t>
    </r>
    <r>
      <rPr>
        <sz val="11"/>
        <color theme="1"/>
        <rFont val="Calibri"/>
        <family val="2"/>
      </rPr>
      <t>= Gravel Factor</t>
    </r>
  </si>
  <si>
    <r>
      <t>t</t>
    </r>
    <r>
      <rPr>
        <sz val="8"/>
        <color indexed="8"/>
        <rFont val="Calibri"/>
        <family val="2"/>
      </rPr>
      <t>ac</t>
    </r>
    <r>
      <rPr>
        <sz val="11"/>
        <color theme="1"/>
        <rFont val="Calibri"/>
        <family val="2"/>
      </rPr>
      <t>=(GE</t>
    </r>
    <r>
      <rPr>
        <sz val="8"/>
        <color indexed="8"/>
        <rFont val="Calibri"/>
        <family val="2"/>
      </rPr>
      <t>ac</t>
    </r>
    <r>
      <rPr>
        <sz val="11"/>
        <color theme="1"/>
        <rFont val="Calibri"/>
        <family val="2"/>
      </rPr>
      <t>+SF)/G</t>
    </r>
    <r>
      <rPr>
        <sz val="8"/>
        <color indexed="8"/>
        <rFont val="Calibri"/>
        <family val="2"/>
      </rPr>
      <t>fac</t>
    </r>
  </si>
  <si>
    <r>
      <t>t</t>
    </r>
    <r>
      <rPr>
        <sz val="8"/>
        <color indexed="8"/>
        <rFont val="Calibri"/>
        <family val="2"/>
      </rPr>
      <t>(modified)</t>
    </r>
  </si>
  <si>
    <t>in.</t>
  </si>
  <si>
    <r>
      <t>Modified GE</t>
    </r>
    <r>
      <rPr>
        <sz val="8"/>
        <color indexed="8"/>
        <rFont val="Calibri"/>
        <family val="2"/>
      </rPr>
      <t>ac</t>
    </r>
  </si>
  <si>
    <t>HMA Thickness:</t>
  </si>
  <si>
    <t>AB Thickness:</t>
  </si>
  <si>
    <r>
      <t>t</t>
    </r>
    <r>
      <rPr>
        <sz val="8"/>
        <color indexed="8"/>
        <rFont val="Calibri"/>
        <family val="2"/>
      </rPr>
      <t>ab</t>
    </r>
    <r>
      <rPr>
        <sz val="11"/>
        <color theme="1"/>
        <rFont val="Calibri"/>
        <family val="2"/>
      </rPr>
      <t>=(GE</t>
    </r>
    <r>
      <rPr>
        <sz val="8"/>
        <color indexed="8"/>
        <rFont val="Calibri"/>
        <family val="2"/>
      </rPr>
      <t>ab</t>
    </r>
    <r>
      <rPr>
        <sz val="11"/>
        <color theme="1"/>
        <rFont val="Calibri"/>
        <family val="2"/>
      </rPr>
      <t>-GE</t>
    </r>
    <r>
      <rPr>
        <sz val="8"/>
        <color indexed="8"/>
        <rFont val="Calibri"/>
        <family val="2"/>
      </rPr>
      <t>ac</t>
    </r>
    <r>
      <rPr>
        <sz val="11"/>
        <color theme="1"/>
        <rFont val="Calibri"/>
        <family val="2"/>
      </rPr>
      <t>)/G</t>
    </r>
    <r>
      <rPr>
        <sz val="8"/>
        <color indexed="8"/>
        <rFont val="Calibri"/>
        <family val="2"/>
      </rPr>
      <t>fab</t>
    </r>
  </si>
  <si>
    <t>Use:</t>
  </si>
  <si>
    <t>Description</t>
  </si>
  <si>
    <t>$/CY</t>
  </si>
  <si>
    <t>$/SF</t>
  </si>
  <si>
    <t>Excavation</t>
  </si>
  <si>
    <t>AB</t>
  </si>
  <si>
    <t>AC</t>
  </si>
  <si>
    <t>CY/SF</t>
  </si>
  <si>
    <t>Ton/SF</t>
  </si>
  <si>
    <t>$/Ton</t>
  </si>
  <si>
    <r>
      <t>GE</t>
    </r>
    <r>
      <rPr>
        <sz val="8"/>
        <color indexed="8"/>
        <rFont val="Calibri"/>
        <family val="2"/>
      </rPr>
      <t>ab</t>
    </r>
    <r>
      <rPr>
        <sz val="11"/>
        <color theme="1"/>
        <rFont val="Calibri"/>
        <family val="2"/>
      </rPr>
      <t>=0.0032*(TI)*(100-R</t>
    </r>
    <r>
      <rPr>
        <sz val="8"/>
        <color indexed="8"/>
        <rFont val="Calibri"/>
        <family val="2"/>
      </rPr>
      <t>sg</t>
    </r>
    <r>
      <rPr>
        <sz val="11"/>
        <color theme="1"/>
        <rFont val="Calibri"/>
        <family val="2"/>
      </rPr>
      <t>)</t>
    </r>
  </si>
  <si>
    <t>Total SF cost:</t>
  </si>
  <si>
    <t>User Inputs</t>
  </si>
  <si>
    <t>Caltrans set values</t>
  </si>
  <si>
    <r>
      <t>Make sure T</t>
    </r>
    <r>
      <rPr>
        <b/>
        <sz val="8"/>
        <color indexed="10"/>
        <rFont val="Calibri"/>
        <family val="2"/>
      </rPr>
      <t>(modified)</t>
    </r>
    <r>
      <rPr>
        <b/>
        <sz val="9"/>
        <color indexed="10"/>
        <rFont val="Calibri"/>
        <family val="2"/>
      </rPr>
      <t xml:space="preserve"> &gt; t</t>
    </r>
    <r>
      <rPr>
        <b/>
        <sz val="8"/>
        <color indexed="10"/>
        <rFont val="Calibri"/>
        <family val="2"/>
      </rPr>
      <t>ac</t>
    </r>
    <r>
      <rPr>
        <b/>
        <sz val="9"/>
        <color indexed="10"/>
        <rFont val="Calibri"/>
        <family val="2"/>
      </rPr>
      <t xml:space="preserve"> if used, otherwise blank</t>
    </r>
  </si>
  <si>
    <t>--------------------------&gt;&gt;</t>
  </si>
  <si>
    <t>Results</t>
  </si>
  <si>
    <t>CALCULATIONS</t>
  </si>
  <si>
    <t>Inputs:</t>
  </si>
  <si>
    <t>By using this spreadsheet, the user accepts full responsibility of its results.</t>
  </si>
  <si>
    <t>Section cost per SF: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</si>
</sst>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##\ &quot;in&quot;"/>
    <numFmt numFmtId="166" formatCode="0.##\'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double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0" fillId="0" borderId="0" xfId="44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13" borderId="10" xfId="0" applyFill="1" applyBorder="1" applyAlignment="1">
      <alignment/>
    </xf>
    <xf numFmtId="0" fontId="0" fillId="6" borderId="10" xfId="0" applyFill="1" applyBorder="1" applyAlignment="1">
      <alignment/>
    </xf>
    <xf numFmtId="0" fontId="40" fillId="0" borderId="0" xfId="0" applyFont="1" applyAlignment="1">
      <alignment/>
    </xf>
    <xf numFmtId="0" fontId="0" fillId="0" borderId="12" xfId="0" applyBorder="1" applyAlignment="1">
      <alignment/>
    </xf>
    <xf numFmtId="0" fontId="24" fillId="0" borderId="0" xfId="39" applyFill="1" applyAlignment="1">
      <alignment/>
    </xf>
    <xf numFmtId="0" fontId="0" fillId="0" borderId="0" xfId="0" applyAlignment="1" applyProtection="1">
      <alignment/>
      <protection/>
    </xf>
    <xf numFmtId="0" fontId="0" fillId="7" borderId="13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0" fillId="13" borderId="0" xfId="0" applyFill="1" applyAlignment="1" applyProtection="1">
      <alignment horizontal="center"/>
      <protection/>
    </xf>
    <xf numFmtId="2" fontId="0" fillId="7" borderId="13" xfId="0" applyNumberFormat="1" applyFill="1" applyBorder="1" applyAlignment="1">
      <alignment horizontal="center"/>
    </xf>
    <xf numFmtId="44" fontId="0" fillId="33" borderId="17" xfId="44" applyFont="1" applyFill="1" applyBorder="1" applyAlignment="1" applyProtection="1">
      <alignment horizontal="center"/>
      <protection locked="0"/>
    </xf>
    <xf numFmtId="44" fontId="0" fillId="33" borderId="18" xfId="44" applyFont="1" applyFill="1" applyBorder="1" applyAlignment="1" applyProtection="1">
      <alignment horizontal="center"/>
      <protection locked="0"/>
    </xf>
    <xf numFmtId="44" fontId="0" fillId="0" borderId="11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28" fillId="0" borderId="17" xfId="47" applyFill="1" applyBorder="1" applyAlignment="1" applyProtection="1">
      <alignment horizontal="center"/>
      <protection locked="0"/>
    </xf>
    <xf numFmtId="0" fontId="28" fillId="0" borderId="18" xfId="47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6" fontId="0" fillId="0" borderId="26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2" fontId="0" fillId="0" borderId="22" xfId="0" applyNumberFormat="1" applyBorder="1" applyAlignment="1">
      <alignment horizontal="center"/>
    </xf>
    <xf numFmtId="165" fontId="0" fillId="13" borderId="2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SheetLayoutView="100" zoomScalePageLayoutView="0" workbookViewId="0" topLeftCell="A1">
      <selection activeCell="D3" sqref="D3:M3"/>
    </sheetView>
  </sheetViews>
  <sheetFormatPr defaultColWidth="9.140625" defaultRowHeight="15"/>
  <cols>
    <col min="1" max="24" width="4.28125" style="0" customWidth="1"/>
    <col min="25" max="25" width="9.7109375" style="0" customWidth="1"/>
    <col min="26" max="26" width="4.28125" style="0" customWidth="1"/>
  </cols>
  <sheetData>
    <row r="1" spans="1:20" ht="16.5" thickBot="1" thickTop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5.75" thickTop="1">
      <c r="A2" s="15" t="s">
        <v>54</v>
      </c>
    </row>
    <row r="3" spans="1:17" ht="15.75" thickBot="1">
      <c r="A3" s="35" t="s">
        <v>1</v>
      </c>
      <c r="B3" s="35"/>
      <c r="C3" s="35"/>
      <c r="D3" s="54"/>
      <c r="E3" s="54"/>
      <c r="F3" s="54"/>
      <c r="G3" s="54"/>
      <c r="H3" s="54"/>
      <c r="I3" s="54"/>
      <c r="J3" s="54"/>
      <c r="K3" s="54"/>
      <c r="L3" s="54"/>
      <c r="M3" s="54"/>
      <c r="N3" s="47" t="s">
        <v>3</v>
      </c>
      <c r="O3" s="47"/>
      <c r="P3" s="54"/>
      <c r="Q3" s="54"/>
    </row>
    <row r="4" spans="1:20" ht="15.75" thickBot="1">
      <c r="A4" s="35" t="s">
        <v>2</v>
      </c>
      <c r="B4" s="35"/>
      <c r="C4" s="35"/>
      <c r="D4" s="55"/>
      <c r="E4" s="55"/>
      <c r="F4" s="55"/>
      <c r="G4" s="55"/>
      <c r="H4" s="55"/>
      <c r="I4" s="55"/>
      <c r="J4" s="55"/>
      <c r="K4" s="55"/>
      <c r="L4" s="55"/>
      <c r="M4" s="55"/>
      <c r="N4" s="47" t="s">
        <v>5</v>
      </c>
      <c r="O4" s="47"/>
      <c r="P4" s="55"/>
      <c r="Q4" s="55"/>
      <c r="R4" s="47" t="s">
        <v>4</v>
      </c>
      <c r="S4" s="47"/>
      <c r="T4" s="8"/>
    </row>
    <row r="5" ht="15">
      <c r="A5" s="2" t="s">
        <v>6</v>
      </c>
    </row>
    <row r="6" ht="15.75" thickBot="1">
      <c r="O6" s="3" t="s">
        <v>16</v>
      </c>
    </row>
    <row r="7" spans="1:15" ht="15.75" thickBot="1">
      <c r="A7" s="52" t="s">
        <v>53</v>
      </c>
      <c r="B7" s="52"/>
      <c r="C7" t="s">
        <v>7</v>
      </c>
      <c r="D7" s="9">
        <v>9</v>
      </c>
      <c r="F7" t="s">
        <v>9</v>
      </c>
      <c r="G7" s="9">
        <v>31</v>
      </c>
      <c r="I7" t="s">
        <v>8</v>
      </c>
      <c r="J7" s="10">
        <v>0.2</v>
      </c>
      <c r="O7" s="3" t="s">
        <v>17</v>
      </c>
    </row>
    <row r="8" spans="6:15" ht="15.75" thickBot="1">
      <c r="F8" t="s">
        <v>10</v>
      </c>
      <c r="G8" s="10">
        <v>78</v>
      </c>
      <c r="I8" t="s">
        <v>11</v>
      </c>
      <c r="J8" s="10">
        <v>1.1</v>
      </c>
      <c r="O8" s="3" t="s">
        <v>18</v>
      </c>
    </row>
    <row r="9" ht="15">
      <c r="O9" s="3" t="s">
        <v>27</v>
      </c>
    </row>
    <row r="10" spans="1:15" ht="15.75" thickBot="1">
      <c r="A10" s="52" t="s">
        <v>12</v>
      </c>
      <c r="B10" s="52"/>
      <c r="C10" s="52"/>
      <c r="L10" s="18"/>
      <c r="O10" s="3" t="s">
        <v>19</v>
      </c>
    </row>
    <row r="11" spans="2:16" ht="15.75" thickBot="1">
      <c r="B11" t="s">
        <v>13</v>
      </c>
      <c r="O11" s="7"/>
      <c r="P11" t="s">
        <v>47</v>
      </c>
    </row>
    <row r="12" spans="15:16" ht="15.75" thickBot="1">
      <c r="O12" s="14"/>
      <c r="P12" t="s">
        <v>48</v>
      </c>
    </row>
    <row r="13" spans="2:19" ht="15.75" thickBot="1">
      <c r="B13" t="s">
        <v>26</v>
      </c>
      <c r="C13" s="35" t="s">
        <v>14</v>
      </c>
      <c r="D13" s="35"/>
      <c r="E13" s="35"/>
      <c r="G13" s="35" t="s">
        <v>15</v>
      </c>
      <c r="H13" s="35"/>
      <c r="I13" s="35"/>
      <c r="O13" s="13"/>
      <c r="P13" s="53" t="s">
        <v>51</v>
      </c>
      <c r="Q13" s="52"/>
      <c r="R13" s="52"/>
      <c r="S13" s="52"/>
    </row>
    <row r="14" spans="11:15" ht="15">
      <c r="K14" s="52" t="s">
        <v>20</v>
      </c>
      <c r="L14" s="52"/>
      <c r="M14" s="52"/>
      <c r="N14" s="52"/>
      <c r="O14" s="52"/>
    </row>
    <row r="15" spans="11:26" ht="15">
      <c r="K15" s="52" t="s">
        <v>21</v>
      </c>
      <c r="L15" s="52"/>
      <c r="M15" s="52"/>
      <c r="N15" s="52"/>
      <c r="O15" s="52"/>
      <c r="W15" s="11"/>
      <c r="X15" s="11"/>
      <c r="Y15" s="11"/>
      <c r="Z15" s="11"/>
    </row>
    <row r="16" spans="23:26" ht="15.75" thickBot="1">
      <c r="W16" s="11"/>
      <c r="X16" s="11"/>
      <c r="Y16" s="11"/>
      <c r="Z16" s="11"/>
    </row>
    <row r="17" spans="1:26" ht="16.5" thickBot="1" thickTop="1">
      <c r="A17" s="24" t="s">
        <v>52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W17" s="11"/>
      <c r="X17" s="11"/>
      <c r="Y17" s="11"/>
      <c r="Z17" s="11"/>
    </row>
    <row r="18" spans="23:26" ht="15.75" thickTop="1">
      <c r="W18" s="11"/>
      <c r="X18" s="11"/>
      <c r="Y18" s="11"/>
      <c r="Z18" s="11"/>
    </row>
    <row r="19" spans="1:26" ht="15.75" thickBot="1">
      <c r="A19" s="49" t="s">
        <v>32</v>
      </c>
      <c r="B19" s="49"/>
      <c r="C19" s="49"/>
      <c r="D19" s="49"/>
      <c r="W19" s="11"/>
      <c r="X19" s="11"/>
      <c r="Y19" s="11"/>
      <c r="Z19" s="11"/>
    </row>
    <row r="20" spans="23:26" ht="15.75" thickTop="1">
      <c r="W20" s="11"/>
      <c r="X20" s="11"/>
      <c r="Y20" s="11"/>
      <c r="Z20" s="11"/>
    </row>
    <row r="21" spans="1:26" ht="15">
      <c r="A21" t="s">
        <v>23</v>
      </c>
      <c r="G21" s="4" t="s">
        <v>22</v>
      </c>
      <c r="H21" s="48">
        <f>0.0032*D7*(100-G8)</f>
        <v>0.6336</v>
      </c>
      <c r="I21" s="48"/>
      <c r="M21" s="47" t="s">
        <v>24</v>
      </c>
      <c r="N21" s="47"/>
      <c r="O21" t="s">
        <v>22</v>
      </c>
      <c r="P21" s="48">
        <f>H21+J7</f>
        <v>0.8336000000000001</v>
      </c>
      <c r="Q21" s="48"/>
      <c r="W21" s="11"/>
      <c r="X21" s="11"/>
      <c r="Y21" s="11"/>
      <c r="Z21" s="11"/>
    </row>
    <row r="23" spans="1:19" ht="15">
      <c r="A23" t="s">
        <v>25</v>
      </c>
      <c r="G23" s="4" t="s">
        <v>22</v>
      </c>
      <c r="H23" s="50">
        <f>IF(ISBLANK(P25),IF(R23/12&lt;=0.5,5.67/D7^0.5,7*(R23/12)^0.333/D7^0.5),IF(P25/12&lt;=0.5,5.67/D7^0.5,7*(P25/12)^0.333/D7^0.5))</f>
        <v>1.89</v>
      </c>
      <c r="I23" s="50"/>
      <c r="J23" s="47" t="s">
        <v>28</v>
      </c>
      <c r="K23" s="47"/>
      <c r="L23" s="47"/>
      <c r="M23" s="47"/>
      <c r="N23" s="47"/>
      <c r="O23" t="s">
        <v>22</v>
      </c>
      <c r="P23" s="48">
        <f>P21/H23</f>
        <v>0.44105820105820115</v>
      </c>
      <c r="Q23" s="48"/>
      <c r="R23" s="51">
        <f>MROUND(P23*12,0.5)</f>
        <v>5.5</v>
      </c>
      <c r="S23" s="51"/>
    </row>
    <row r="24" spans="8:9" ht="15.75" thickBot="1">
      <c r="H24" s="34"/>
      <c r="I24" s="34"/>
    </row>
    <row r="25" spans="1:18" ht="15.75" thickBot="1">
      <c r="A25" s="25" t="s">
        <v>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N25" s="4" t="s">
        <v>29</v>
      </c>
      <c r="O25" t="s">
        <v>22</v>
      </c>
      <c r="P25" s="45"/>
      <c r="Q25" s="46"/>
      <c r="R25" t="s">
        <v>30</v>
      </c>
    </row>
    <row r="27" spans="1:17" ht="15.75" thickBot="1">
      <c r="A27" s="49" t="s">
        <v>33</v>
      </c>
      <c r="B27" s="49"/>
      <c r="C27" s="49"/>
      <c r="D27" s="49"/>
      <c r="K27" s="47" t="s">
        <v>31</v>
      </c>
      <c r="L27" s="47"/>
      <c r="M27" s="47"/>
      <c r="N27" s="47"/>
      <c r="O27" t="s">
        <v>22</v>
      </c>
      <c r="P27" s="48">
        <f>IF(ISBLANK(P25),R23/12*H23,P25/12*H23)</f>
        <v>0.86625</v>
      </c>
      <c r="Q27" s="48"/>
    </row>
    <row r="28" ht="15.75" thickTop="1"/>
    <row r="29" spans="1:9" ht="15">
      <c r="A29" t="s">
        <v>45</v>
      </c>
      <c r="G29" t="s">
        <v>22</v>
      </c>
      <c r="H29" s="48">
        <f>0.0032*D7*(100-G7)</f>
        <v>1.9872</v>
      </c>
      <c r="I29" s="48"/>
    </row>
    <row r="31" spans="1:18" ht="15">
      <c r="A31" t="s">
        <v>34</v>
      </c>
      <c r="G31" t="s">
        <v>22</v>
      </c>
      <c r="H31" s="48">
        <f>(H29-P27)/J8</f>
        <v>1.0190454545454546</v>
      </c>
      <c r="I31" s="48"/>
      <c r="J31" s="12" t="s">
        <v>50</v>
      </c>
      <c r="O31" t="s">
        <v>35</v>
      </c>
      <c r="P31" s="26">
        <f>MROUND(H31*12,0.5)</f>
        <v>12</v>
      </c>
      <c r="Q31" s="26"/>
      <c r="R31" t="s">
        <v>30</v>
      </c>
    </row>
    <row r="33" spans="1:4" ht="15.75" thickBot="1">
      <c r="A33" s="16" t="s">
        <v>55</v>
      </c>
      <c r="B33" s="16"/>
      <c r="C33" s="16"/>
      <c r="D33" s="16"/>
    </row>
    <row r="34" spans="1:18" ht="16.5" thickBot="1" thickTop="1">
      <c r="A34" s="11"/>
      <c r="B34" s="11"/>
      <c r="C34" s="11"/>
      <c r="D34" s="11"/>
      <c r="R34" s="17"/>
    </row>
    <row r="35" spans="4:14" ht="15.75" thickBot="1">
      <c r="D35" s="41" t="s">
        <v>36</v>
      </c>
      <c r="E35" s="21"/>
      <c r="F35" s="21"/>
      <c r="G35" s="21" t="s">
        <v>30</v>
      </c>
      <c r="H35" s="21"/>
      <c r="I35" s="21" t="s">
        <v>42</v>
      </c>
      <c r="J35" s="21"/>
      <c r="K35" s="36" t="s">
        <v>37</v>
      </c>
      <c r="L35" s="36"/>
      <c r="M35" s="21" t="s">
        <v>38</v>
      </c>
      <c r="N35" s="44"/>
    </row>
    <row r="36" spans="4:14" ht="14.25" customHeight="1" thickBot="1" thickTop="1">
      <c r="D36" s="39" t="s">
        <v>39</v>
      </c>
      <c r="E36" s="40"/>
      <c r="F36" s="40"/>
      <c r="G36" s="19">
        <f>IF(ISBLANK(P25),R23+P31,P25+P31)</f>
        <v>17.5</v>
      </c>
      <c r="H36" s="19"/>
      <c r="I36" s="22">
        <f>G36/12/27</f>
        <v>0.05401234567901234</v>
      </c>
      <c r="J36" s="23"/>
      <c r="K36" s="28">
        <v>50</v>
      </c>
      <c r="L36" s="29"/>
      <c r="M36" s="30">
        <f>G36/12/9</f>
        <v>0.16203703703703703</v>
      </c>
      <c r="N36" s="31"/>
    </row>
    <row r="37" spans="4:14" ht="6" customHeight="1" thickBot="1">
      <c r="D37" s="1"/>
      <c r="E37" s="1"/>
      <c r="F37" s="1"/>
      <c r="G37" s="1"/>
      <c r="H37" s="1"/>
      <c r="I37" s="6"/>
      <c r="J37" s="6"/>
      <c r="K37" s="5"/>
      <c r="L37" s="5"/>
      <c r="M37" s="1"/>
      <c r="N37" s="1"/>
    </row>
    <row r="38" spans="4:14" ht="14.25" customHeight="1" thickBot="1">
      <c r="D38" s="41"/>
      <c r="E38" s="21"/>
      <c r="F38" s="21"/>
      <c r="G38" s="21" t="s">
        <v>30</v>
      </c>
      <c r="H38" s="21"/>
      <c r="I38" s="20" t="s">
        <v>43</v>
      </c>
      <c r="J38" s="20"/>
      <c r="K38" s="32" t="s">
        <v>44</v>
      </c>
      <c r="L38" s="32"/>
      <c r="M38" s="20" t="s">
        <v>38</v>
      </c>
      <c r="N38" s="33"/>
    </row>
    <row r="39" spans="4:14" ht="14.25" customHeight="1" thickBot="1" thickTop="1">
      <c r="D39" s="39" t="s">
        <v>40</v>
      </c>
      <c r="E39" s="40"/>
      <c r="F39" s="40"/>
      <c r="G39" s="19">
        <f>P31</f>
        <v>12</v>
      </c>
      <c r="H39" s="19"/>
      <c r="I39" s="22">
        <f>G39/12*150/2000</f>
        <v>0.075</v>
      </c>
      <c r="J39" s="23"/>
      <c r="K39" s="28">
        <v>35</v>
      </c>
      <c r="L39" s="29"/>
      <c r="M39" s="30">
        <f>I39*K39</f>
        <v>2.625</v>
      </c>
      <c r="N39" s="31"/>
    </row>
    <row r="40" spans="4:14" ht="5.25" customHeight="1" thickBot="1">
      <c r="D40" s="35"/>
      <c r="E40" s="35"/>
      <c r="F40" s="35"/>
      <c r="G40" s="42"/>
      <c r="H40" s="42"/>
      <c r="I40" s="6"/>
      <c r="J40" s="6"/>
      <c r="K40" s="43"/>
      <c r="L40" s="43"/>
      <c r="M40" s="43"/>
      <c r="N40" s="43"/>
    </row>
    <row r="41" spans="4:14" ht="14.25" customHeight="1" thickBot="1">
      <c r="D41" s="41"/>
      <c r="E41" s="21"/>
      <c r="F41" s="21"/>
      <c r="G41" s="21" t="s">
        <v>30</v>
      </c>
      <c r="H41" s="21"/>
      <c r="I41" s="20" t="s">
        <v>43</v>
      </c>
      <c r="J41" s="20"/>
      <c r="K41" s="32" t="s">
        <v>44</v>
      </c>
      <c r="L41" s="32"/>
      <c r="M41" s="20" t="s">
        <v>38</v>
      </c>
      <c r="N41" s="33"/>
    </row>
    <row r="42" spans="4:14" ht="15" customHeight="1" thickBot="1" thickTop="1">
      <c r="D42" s="39" t="s">
        <v>41</v>
      </c>
      <c r="E42" s="40"/>
      <c r="F42" s="40"/>
      <c r="G42" s="27">
        <f>IF(ISBLANK(P25),R23,P25)</f>
        <v>5.5</v>
      </c>
      <c r="H42" s="27"/>
      <c r="I42" s="22">
        <f>G42/12*150/2000</f>
        <v>0.034375</v>
      </c>
      <c r="J42" s="23"/>
      <c r="K42" s="28">
        <v>110</v>
      </c>
      <c r="L42" s="29"/>
      <c r="M42" s="30">
        <f>I42*K42</f>
        <v>3.7812500000000004</v>
      </c>
      <c r="N42" s="31"/>
    </row>
    <row r="43" spans="4:14" ht="14.25" customHeight="1">
      <c r="D43" s="35"/>
      <c r="E43" s="35"/>
      <c r="F43" s="35"/>
      <c r="G43" s="36"/>
      <c r="H43" s="36"/>
      <c r="J43" s="38" t="s">
        <v>46</v>
      </c>
      <c r="K43" s="38"/>
      <c r="L43" s="38"/>
      <c r="M43" s="37">
        <f>M36+M39+M42</f>
        <v>6.568287037037038</v>
      </c>
      <c r="N43" s="35"/>
    </row>
    <row r="44" ht="14.25" customHeight="1"/>
  </sheetData>
  <sheetProtection sheet="1" objects="1" scenarios="1" selectLockedCells="1"/>
  <mergeCells count="73">
    <mergeCell ref="A1:T1"/>
    <mergeCell ref="A3:C3"/>
    <mergeCell ref="A4:C4"/>
    <mergeCell ref="N3:O3"/>
    <mergeCell ref="N4:O4"/>
    <mergeCell ref="D3:M3"/>
    <mergeCell ref="P3:Q3"/>
    <mergeCell ref="P4:Q4"/>
    <mergeCell ref="R4:S4"/>
    <mergeCell ref="D4:M4"/>
    <mergeCell ref="R23:S23"/>
    <mergeCell ref="A7:B7"/>
    <mergeCell ref="A10:C10"/>
    <mergeCell ref="H21:I21"/>
    <mergeCell ref="C13:E13"/>
    <mergeCell ref="G13:I13"/>
    <mergeCell ref="P13:S13"/>
    <mergeCell ref="K14:O14"/>
    <mergeCell ref="K15:O15"/>
    <mergeCell ref="M35:N35"/>
    <mergeCell ref="P25:Q25"/>
    <mergeCell ref="K27:N27"/>
    <mergeCell ref="P27:Q27"/>
    <mergeCell ref="A19:D19"/>
    <mergeCell ref="A27:D27"/>
    <mergeCell ref="P21:Q21"/>
    <mergeCell ref="J23:N23"/>
    <mergeCell ref="P23:Q23"/>
    <mergeCell ref="H23:I23"/>
    <mergeCell ref="M21:N21"/>
    <mergeCell ref="H29:I29"/>
    <mergeCell ref="H31:I31"/>
    <mergeCell ref="D35:F35"/>
    <mergeCell ref="G35:H35"/>
    <mergeCell ref="K35:L35"/>
    <mergeCell ref="K36:L36"/>
    <mergeCell ref="K38:L38"/>
    <mergeCell ref="K39:L39"/>
    <mergeCell ref="D36:F36"/>
    <mergeCell ref="D38:F38"/>
    <mergeCell ref="D39:F39"/>
    <mergeCell ref="D40:F40"/>
    <mergeCell ref="D41:F41"/>
    <mergeCell ref="G40:H40"/>
    <mergeCell ref="K40:L40"/>
    <mergeCell ref="M40:N40"/>
    <mergeCell ref="D43:F43"/>
    <mergeCell ref="G43:H43"/>
    <mergeCell ref="M43:N43"/>
    <mergeCell ref="J43:L43"/>
    <mergeCell ref="I42:J42"/>
    <mergeCell ref="D42:F42"/>
    <mergeCell ref="I35:J35"/>
    <mergeCell ref="A17:T17"/>
    <mergeCell ref="A25:K25"/>
    <mergeCell ref="P31:Q31"/>
    <mergeCell ref="G42:H42"/>
    <mergeCell ref="K42:L42"/>
    <mergeCell ref="M42:N42"/>
    <mergeCell ref="I41:J41"/>
    <mergeCell ref="G41:H41"/>
    <mergeCell ref="K41:L41"/>
    <mergeCell ref="M41:N41"/>
    <mergeCell ref="M36:N36"/>
    <mergeCell ref="M38:N38"/>
    <mergeCell ref="M39:N39"/>
    <mergeCell ref="H24:I24"/>
    <mergeCell ref="I39:J39"/>
    <mergeCell ref="G39:H39"/>
    <mergeCell ref="I38:J38"/>
    <mergeCell ref="G38:H38"/>
    <mergeCell ref="I36:J36"/>
    <mergeCell ref="G36:H36"/>
  </mergeCells>
  <conditionalFormatting sqref="P25:Q25">
    <cfRule type="cellIs" priority="1" dxfId="1" operator="between">
      <formula>0</formula>
      <formula>$R$23</formula>
    </cfRule>
  </conditionalFormatting>
  <printOptions horizontalCentered="1"/>
  <pageMargins left="0.25" right="0.25" top="0.5" bottom="0.75" header="0.3" footer="0.3"/>
  <pageSetup horizontalDpi="600" verticalDpi="600" orientation="portrait" r:id="rId5"/>
  <headerFooter>
    <oddFooter>&amp;L&amp;8&amp;Z&amp;F&amp;R&amp;D</oddFooter>
  </headerFooter>
  <legacyDrawing r:id="rId4"/>
  <oleObjects>
    <oleObject progId="Equation.3" shapeId="62774563" r:id="rId2"/>
    <oleObject progId="Equation.3" shapeId="6277456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 Green</dc:creator>
  <cp:keywords/>
  <dc:description/>
  <cp:lastModifiedBy>Nathaniel Kratochvil</cp:lastModifiedBy>
  <cp:lastPrinted>2022-07-22T16:47:36Z</cp:lastPrinted>
  <dcterms:created xsi:type="dcterms:W3CDTF">2022-07-21T18:58:32Z</dcterms:created>
  <dcterms:modified xsi:type="dcterms:W3CDTF">2022-07-25T21:59:56Z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0x010100599883A9EF8BA04DA445D27E1DD9868B</vt:lpwstr>
  </property>
</Properties>
</file>