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VLMT ENGR\Impact Fee Yearly Updates\2023-2024 Impact Fee\"/>
    </mc:Choice>
  </mc:AlternateContent>
  <xr:revisionPtr revIDLastSave="0" documentId="13_ncr:1_{6F75988D-7647-4B75-9311-7BDE38D1BD28}" xr6:coauthVersionLast="47" xr6:coauthVersionMax="47" xr10:uidLastSave="{00000000-0000-0000-0000-000000000000}"/>
  <bookViews>
    <workbookView xWindow="-120" yWindow="-120" windowWidth="29040" windowHeight="15840" xr2:uid="{470CB3D9-D488-49EF-B6E6-C65A1DFAC744}"/>
  </bookViews>
  <sheets>
    <sheet name="Commercial Impact Fee Cal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L16" i="1"/>
  <c r="L19" i="1" s="1"/>
  <c r="M16" i="1"/>
  <c r="M18" i="1" s="1"/>
  <c r="N16" i="1"/>
  <c r="N19" i="1" s="1"/>
  <c r="O16" i="1"/>
  <c r="L21" i="1"/>
  <c r="M21" i="1"/>
  <c r="N21" i="1"/>
  <c r="L23" i="1"/>
  <c r="M23" i="1"/>
  <c r="N23" i="1"/>
  <c r="L25" i="1"/>
  <c r="M25" i="1"/>
  <c r="N25" i="1"/>
  <c r="L27" i="1"/>
  <c r="M27" i="1"/>
  <c r="N27" i="1"/>
  <c r="L29" i="1"/>
  <c r="M29" i="1"/>
  <c r="N29" i="1"/>
  <c r="L31" i="1"/>
  <c r="M31" i="1"/>
  <c r="N31" i="1"/>
  <c r="O32" i="1"/>
  <c r="P31" i="1"/>
  <c r="P29" i="1"/>
  <c r="P25" i="1"/>
  <c r="P23" i="1"/>
  <c r="P21" i="1"/>
  <c r="Q31" i="1"/>
  <c r="Q29" i="1"/>
  <c r="Q27" i="1"/>
  <c r="P27" i="1"/>
  <c r="Q25" i="1"/>
  <c r="Q23" i="1"/>
  <c r="Q21" i="1"/>
  <c r="Q16" i="1"/>
  <c r="P16" i="1"/>
  <c r="M19" i="1" l="1"/>
  <c r="M32" i="1" s="1"/>
  <c r="K25" i="1"/>
  <c r="K29" i="1"/>
  <c r="N18" i="1"/>
  <c r="N32" i="1" s="1"/>
  <c r="L18" i="1"/>
  <c r="K23" i="1"/>
  <c r="K21" i="1"/>
  <c r="K27" i="1"/>
  <c r="K31" i="1"/>
  <c r="Q32" i="1"/>
  <c r="P32" i="1"/>
  <c r="K19" i="1" l="1"/>
  <c r="K18" i="1"/>
  <c r="L32" i="1"/>
  <c r="K32" i="1" l="1"/>
</calcChain>
</file>

<file path=xl/sharedStrings.xml><?xml version="1.0" encoding="utf-8"?>
<sst xmlns="http://schemas.openxmlformats.org/spreadsheetml/2006/main" count="69" uniqueCount="65">
  <si>
    <t>FEE SCHEDULE AS OF:</t>
  </si>
  <si>
    <t>NOT FOR USE IN RESIDENTIAL, MULTIFAMILY OR TRANSIENT LODGING</t>
  </si>
  <si>
    <t>Project Name:</t>
  </si>
  <si>
    <t>Plan No.:</t>
  </si>
  <si>
    <t>Address:</t>
  </si>
  <si>
    <t>Date:</t>
  </si>
  <si>
    <t>Component Areas:</t>
  </si>
  <si>
    <t>Square Feet</t>
  </si>
  <si>
    <t>RETAIL  (total area of the business)</t>
  </si>
  <si>
    <t>TOTAL SQUARE FEET</t>
  </si>
  <si>
    <t>IMPACT FEE</t>
  </si>
  <si>
    <t>RETAIL</t>
  </si>
  <si>
    <t>OFFICE</t>
  </si>
  <si>
    <t>W-HOUSE</t>
  </si>
  <si>
    <t>OTHER</t>
  </si>
  <si>
    <t>OUTDOOR</t>
  </si>
  <si>
    <t>CREDIT</t>
  </si>
  <si>
    <t>Areas:</t>
  </si>
  <si>
    <t>(ENTER INTO PERMIT PLUS)</t>
  </si>
  <si>
    <t>TOTAL FEES</t>
  </si>
  <si>
    <t>PARK</t>
  </si>
  <si>
    <t>Zone</t>
  </si>
  <si>
    <t>Community</t>
  </si>
  <si>
    <t>STREET FACILITY IMPROVEMENT</t>
  </si>
  <si>
    <t>STREET MAINTENANCE EQUIPMENT</t>
  </si>
  <si>
    <t>BIKEWAY IMPROVEMENTS</t>
  </si>
  <si>
    <t>ADMINISTRATION BUILDING</t>
  </si>
  <si>
    <t>FIRE</t>
  </si>
  <si>
    <t>POLICE</t>
  </si>
  <si>
    <t>TOTAL IMPACT FEES:</t>
  </si>
  <si>
    <t>OFFICE (occupancy, not mercanitle. office, etc.)</t>
  </si>
  <si>
    <t>WAREHOUSE (includes storage, industrial, includes shell buildings)</t>
  </si>
  <si>
    <t xml:space="preserve">TBD (to be determined by City of Chico) </t>
  </si>
  <si>
    <t>RETAIL (outdoor sales/dining @ 50% use)</t>
  </si>
  <si>
    <r>
      <t xml:space="preserve">COMMERCIAL IMPACT FEE </t>
    </r>
    <r>
      <rPr>
        <b/>
        <i/>
        <sz val="18"/>
        <rFont val="Arial"/>
        <family val="2"/>
      </rPr>
      <t>ESTIMATE</t>
    </r>
    <r>
      <rPr>
        <b/>
        <sz val="18"/>
        <rFont val="Arial"/>
        <family val="2"/>
      </rPr>
      <t xml:space="preserve"> WORKSHEET </t>
    </r>
  </si>
  <si>
    <r>
      <t xml:space="preserve">NOTES AND REMARKS: </t>
    </r>
    <r>
      <rPr>
        <b/>
        <i/>
        <sz val="11"/>
        <color rgb="FFFF0000"/>
        <rFont val="Arial"/>
        <family val="2"/>
      </rPr>
      <t xml:space="preserve">This fee calculator is used as a processing tool for applicants to estimate the total impact fees that will be charged for their project. Fees are subject to change. </t>
    </r>
  </si>
  <si>
    <t>FY2023-24</t>
  </si>
  <si>
    <t>RETAIL ($ 25.12 psf):</t>
  </si>
  <si>
    <t>OFFICE ($ 6.06 psf):</t>
  </si>
  <si>
    <t>WAREHOUSE ($ 2.57 psf):</t>
  </si>
  <si>
    <t>OTHER (ADVT):</t>
  </si>
  <si>
    <t>OUTDOOR SALES/DINING:($ 12.56)</t>
  </si>
  <si>
    <t>Updated: 07/2023</t>
  </si>
  <si>
    <t>How To Use:</t>
  </si>
  <si>
    <t xml:space="preserve">Step 1. </t>
  </si>
  <si>
    <t xml:space="preserve">Input the total square footage of "Retail" space </t>
  </si>
  <si>
    <t xml:space="preserve">your project has (if retail applies). </t>
  </si>
  <si>
    <t xml:space="preserve">Step 2. </t>
  </si>
  <si>
    <t xml:space="preserve">Input the total square footage of "Office" space </t>
  </si>
  <si>
    <t xml:space="preserve">your project has (if office applies). </t>
  </si>
  <si>
    <t xml:space="preserve">Step 3. </t>
  </si>
  <si>
    <t xml:space="preserve">Input the total square footage of "Warehouse" space </t>
  </si>
  <si>
    <t xml:space="preserve">your project has (if warehouse applies). </t>
  </si>
  <si>
    <t xml:space="preserve">Step 4. </t>
  </si>
  <si>
    <t xml:space="preserve">Input the total square footage of "Other" space </t>
  </si>
  <si>
    <t xml:space="preserve">your project has (if other applies, COC staff to </t>
  </si>
  <si>
    <t xml:space="preserve">determine what qualifies as other). </t>
  </si>
  <si>
    <t xml:space="preserve">Step 5. </t>
  </si>
  <si>
    <t xml:space="preserve">Input the total square footage of "Outdoor Sale/Dining" </t>
  </si>
  <si>
    <t xml:space="preserve">space your project has (if outdoor sale/dining </t>
  </si>
  <si>
    <t xml:space="preserve">applies). </t>
  </si>
  <si>
    <t>The total Commercial Development Impact Fees that will be charged</t>
  </si>
  <si>
    <t xml:space="preserve">can be found in the "Total Impact Fees" (green) cell. </t>
  </si>
  <si>
    <t xml:space="preserve">Follow the QR Codes below for additional resources. </t>
  </si>
  <si>
    <t>City of Chico Development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</si>
</sst>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i/>
      <sz val="18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9" tint="0.79998168889431442"/>
      <name val="Arial Narrow"/>
      <family val="2"/>
    </font>
    <font>
      <sz val="10"/>
      <color theme="9" tint="0.79998168889431442"/>
      <name val="Arial"/>
      <family val="2"/>
    </font>
    <font>
      <sz val="11"/>
      <color theme="9" tint="0.79998168889431442"/>
      <name val="Calibri"/>
      <family val="2"/>
      <scheme val="minor"/>
    </font>
    <font>
      <b/>
      <sz val="10"/>
      <color theme="9" tint="0.7999816888943144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9"/>
      <color theme="9" tint="0.7999816888943144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1" fillId="0" borderId="0" applyFont="0" applyFill="0" applyBorder="0" applyAlignment="0" applyProtection="0"/>
    <xf numFmtId="0" fontId="1" fillId="0" borderId="0">
      <alignment vertical="top"/>
    </xf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3" xfId="2" applyBorder="1" applyAlignment="1"/>
    <xf numFmtId="49" fontId="1" fillId="0" borderId="18" xfId="2" applyNumberFormat="1" applyBorder="1">
      <alignment vertical="top"/>
    </xf>
    <xf numFmtId="49" fontId="1" fillId="0" borderId="0" xfId="2" applyNumberFormat="1">
      <alignment vertical="top"/>
    </xf>
    <xf numFmtId="7" fontId="3" fillId="2" borderId="16" xfId="1" applyNumberFormat="1" applyFont="1" applyFill="1" applyBorder="1"/>
    <xf numFmtId="0" fontId="1" fillId="4" borderId="0" xfId="2" applyFill="1" applyAlignment="1"/>
    <xf numFmtId="14" fontId="4" fillId="4" borderId="0" xfId="1" applyNumberFormat="1" applyFont="1" applyFill="1" applyBorder="1" applyAlignment="1">
      <alignment horizontal="center"/>
    </xf>
    <xf numFmtId="0" fontId="1" fillId="4" borderId="4" xfId="2" applyFill="1" applyBorder="1" applyAlignment="1">
      <alignment horizontal="right"/>
    </xf>
    <xf numFmtId="0" fontId="1" fillId="4" borderId="0" xfId="2" applyFill="1" applyAlignment="1" applyProtection="1">
      <protection locked="0"/>
    </xf>
    <xf numFmtId="0" fontId="1" fillId="4" borderId="0" xfId="2" applyFill="1" applyAlignment="1">
      <alignment horizontal="right"/>
    </xf>
    <xf numFmtId="0" fontId="1" fillId="4" borderId="5" xfId="2" applyFill="1" applyBorder="1" applyAlignment="1"/>
    <xf numFmtId="0" fontId="1" fillId="4" borderId="4" xfId="2" applyFill="1" applyBorder="1" applyAlignment="1"/>
    <xf numFmtId="3" fontId="0" fillId="4" borderId="0" xfId="1" applyFont="1" applyFill="1" applyBorder="1"/>
    <xf numFmtId="0" fontId="5" fillId="4" borderId="7" xfId="1" applyNumberFormat="1" applyFont="1" applyFill="1" applyBorder="1"/>
    <xf numFmtId="0" fontId="1" fillId="4" borderId="10" xfId="2" applyFill="1" applyBorder="1" applyAlignment="1"/>
    <xf numFmtId="0" fontId="3" fillId="4" borderId="10" xfId="2" applyFont="1" applyFill="1" applyBorder="1" applyAlignment="1"/>
    <xf numFmtId="0" fontId="1" fillId="4" borderId="13" xfId="2" applyFill="1" applyBorder="1" applyAlignment="1"/>
    <xf numFmtId="0" fontId="3" fillId="4" borderId="13" xfId="2" applyFont="1" applyFill="1" applyBorder="1" applyAlignment="1"/>
    <xf numFmtId="0" fontId="3" fillId="4" borderId="15" xfId="1" applyNumberFormat="1" applyFont="1" applyFill="1" applyBorder="1"/>
    <xf numFmtId="0" fontId="1" fillId="4" borderId="20" xfId="2" applyFill="1" applyBorder="1" applyAlignment="1"/>
    <xf numFmtId="0" fontId="5" fillId="4" borderId="8" xfId="1" applyNumberFormat="1" applyFont="1" applyFill="1" applyBorder="1"/>
    <xf numFmtId="0" fontId="5" fillId="4" borderId="8" xfId="1" applyNumberFormat="1" applyFont="1" applyFill="1" applyBorder="1" applyAlignment="1">
      <alignment horizontal="center"/>
    </xf>
    <xf numFmtId="0" fontId="1" fillId="4" borderId="11" xfId="2" applyFill="1" applyBorder="1" applyAlignment="1"/>
    <xf numFmtId="0" fontId="3" fillId="4" borderId="11" xfId="1" applyNumberFormat="1" applyFont="1" applyFill="1" applyBorder="1" applyAlignment="1">
      <alignment horizontal="right"/>
    </xf>
    <xf numFmtId="3" fontId="1" fillId="4" borderId="11" xfId="2" applyNumberFormat="1" applyFill="1" applyBorder="1" applyAlignment="1"/>
    <xf numFmtId="0" fontId="3" fillId="4" borderId="11" xfId="1" applyNumberFormat="1" applyFont="1" applyFill="1" applyBorder="1" applyAlignment="1">
      <alignment horizontal="center"/>
    </xf>
    <xf numFmtId="0" fontId="3" fillId="4" borderId="11" xfId="2" applyFont="1" applyFill="1" applyBorder="1" applyAlignment="1"/>
    <xf numFmtId="7" fontId="0" fillId="4" borderId="11" xfId="1" applyNumberFormat="1" applyFont="1" applyFill="1" applyBorder="1"/>
    <xf numFmtId="0" fontId="1" fillId="4" borderId="14" xfId="2" applyFill="1" applyBorder="1" applyAlignment="1"/>
    <xf numFmtId="0" fontId="3" fillId="4" borderId="16" xfId="1" applyNumberFormat="1" applyFont="1" applyFill="1" applyBorder="1"/>
    <xf numFmtId="0" fontId="3" fillId="4" borderId="0" xfId="1" applyNumberFormat="1" applyFont="1" applyFill="1" applyBorder="1" applyAlignment="1">
      <alignment horizontal="center"/>
    </xf>
    <xf numFmtId="3" fontId="0" fillId="4" borderId="0" xfId="1" applyFont="1" applyFill="1" applyBorder="1" applyAlignment="1">
      <alignment horizontal="center"/>
    </xf>
    <xf numFmtId="0" fontId="3" fillId="4" borderId="0" xfId="1" applyNumberFormat="1" applyFont="1" applyFill="1" applyBorder="1"/>
    <xf numFmtId="164" fontId="1" fillId="4" borderId="11" xfId="2" applyNumberFormat="1" applyFill="1" applyBorder="1" applyAlignment="1"/>
    <xf numFmtId="164" fontId="0" fillId="4" borderId="11" xfId="3" applyNumberFormat="1" applyFont="1" applyFill="1" applyBorder="1"/>
    <xf numFmtId="7" fontId="3" fillId="4" borderId="16" xfId="1" applyNumberFormat="1" applyFont="1" applyFill="1" applyBorder="1"/>
    <xf numFmtId="164" fontId="3" fillId="4" borderId="16" xfId="3" applyNumberFormat="1" applyFont="1" applyFill="1" applyBorder="1"/>
    <xf numFmtId="0" fontId="9" fillId="4" borderId="9" xfId="1" applyNumberFormat="1" applyFont="1" applyFill="1" applyBorder="1" applyAlignment="1">
      <alignment horizontal="center"/>
    </xf>
    <xf numFmtId="3" fontId="10" fillId="4" borderId="12" xfId="2" applyNumberFormat="1" applyFont="1" applyFill="1" applyBorder="1" applyAlignment="1"/>
    <xf numFmtId="0" fontId="10" fillId="4" borderId="12" xfId="2" applyFont="1" applyFill="1" applyBorder="1" applyAlignment="1"/>
    <xf numFmtId="164" fontId="11" fillId="4" borderId="12" xfId="1" applyNumberFormat="1" applyFont="1" applyFill="1" applyBorder="1"/>
    <xf numFmtId="164" fontId="12" fillId="4" borderId="17" xfId="2" applyNumberFormat="1" applyFont="1" applyFill="1" applyBorder="1" applyAlignment="1"/>
    <xf numFmtId="0" fontId="13" fillId="0" borderId="6" xfId="2" applyFont="1" applyBorder="1" applyAlignment="1"/>
    <xf numFmtId="0" fontId="10" fillId="4" borderId="11" xfId="2" applyFont="1" applyFill="1" applyBorder="1" applyAlignment="1">
      <alignment horizontal="right"/>
    </xf>
    <xf numFmtId="0" fontId="14" fillId="0" borderId="6" xfId="2" applyFont="1" applyBorder="1" applyAlignment="1"/>
    <xf numFmtId="0" fontId="14" fillId="0" borderId="1" xfId="2" applyFont="1" applyBorder="1" applyAlignment="1"/>
    <xf numFmtId="0" fontId="14" fillId="0" borderId="2" xfId="2" applyFont="1" applyBorder="1" applyAlignment="1"/>
    <xf numFmtId="0" fontId="10" fillId="4" borderId="5" xfId="2" applyFont="1" applyFill="1" applyBorder="1" applyAlignment="1"/>
    <xf numFmtId="0" fontId="10" fillId="4" borderId="19" xfId="2" applyFont="1" applyFill="1" applyBorder="1" applyAlignment="1"/>
    <xf numFmtId="0" fontId="15" fillId="4" borderId="21" xfId="2" applyFont="1" applyFill="1" applyBorder="1" applyAlignment="1"/>
    <xf numFmtId="3" fontId="0" fillId="5" borderId="6" xfId="1" applyFont="1" applyFill="1" applyBorder="1" applyProtection="1">
      <protection locked="0"/>
    </xf>
    <xf numFmtId="3" fontId="0" fillId="3" borderId="6" xfId="1" applyFont="1" applyFill="1" applyBorder="1" applyProtection="1"/>
    <xf numFmtId="0" fontId="7" fillId="4" borderId="0" xfId="2" applyFont="1" applyFill="1" applyAlignment="1"/>
    <xf numFmtId="0" fontId="7" fillId="4" borderId="5" xfId="2" applyFont="1" applyFill="1" applyBorder="1" applyAlignment="1"/>
    <xf numFmtId="0" fontId="0" fillId="0" borderId="0" xfId="0" applyAlignment="1">
      <alignment horizontal="right"/>
    </xf>
    <xf numFmtId="0" fontId="3" fillId="4" borderId="4" xfId="2" applyFont="1" applyFill="1" applyBorder="1" applyAlignment="1">
      <alignment horizontal="right"/>
    </xf>
    <xf numFmtId="0" fontId="3" fillId="4" borderId="0" xfId="2" applyFont="1" applyFill="1" applyAlignment="1">
      <alignment horizontal="right"/>
    </xf>
    <xf numFmtId="0" fontId="14" fillId="0" borderId="1" xfId="2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49" fontId="3" fillId="4" borderId="6" xfId="1" applyNumberFormat="1" applyFont="1" applyFill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center"/>
    </xf>
    <xf numFmtId="0" fontId="3" fillId="4" borderId="22" xfId="2" applyFont="1" applyFill="1" applyBorder="1" applyAlignment="1">
      <alignment horizontal="right"/>
    </xf>
    <xf numFmtId="0" fontId="3" fillId="4" borderId="18" xfId="2" applyFont="1" applyFill="1" applyBorder="1" applyAlignment="1">
      <alignment horizontal="right"/>
    </xf>
    <xf numFmtId="0" fontId="7" fillId="4" borderId="0" xfId="2" applyFont="1" applyFill="1" applyAlignment="1"/>
    <xf numFmtId="0" fontId="7" fillId="4" borderId="5" xfId="2" applyFont="1" applyFill="1" applyBorder="1" applyAlignment="1"/>
    <xf numFmtId="0" fontId="0" fillId="5" borderId="6" xfId="1" applyNumberFormat="1" applyFont="1" applyFill="1" applyBorder="1" applyAlignment="1" applyProtection="1">
      <alignment horizontal="left"/>
      <protection locked="0"/>
    </xf>
    <xf numFmtId="14" fontId="0" fillId="5" borderId="6" xfId="1" applyNumberFormat="1" applyFont="1" applyFill="1" applyBorder="1" applyAlignment="1" applyProtection="1">
      <alignment horizontal="left"/>
      <protection locked="0"/>
    </xf>
    <xf numFmtId="0" fontId="14" fillId="0" borderId="6" xfId="2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5" borderId="1" xfId="2" applyFill="1" applyBorder="1" applyAlignment="1" applyProtection="1">
      <alignment horizontal="left" wrapText="1"/>
      <protection locked="0"/>
    </xf>
    <xf numFmtId="0" fontId="1" fillId="5" borderId="3" xfId="2" applyFill="1" applyBorder="1" applyAlignment="1" applyProtection="1">
      <alignment horizontal="left" wrapText="1"/>
      <protection locked="0"/>
    </xf>
  </cellXfs>
  <cellStyles count="4">
    <cellStyle name="Comma0" xfId="1" xr:uid="{131A4373-3135-4925-BFAC-B9CEE966765B}"/>
    <cellStyle name="Currency 2" xfId="3" xr:uid="{52B1AE50-2BA9-4A94-872A-5CF7AE7BC70D}"/>
    <cellStyle name="Normal" xfId="0" builtinId="0"/>
    <cellStyle name="Normal 2" xfId="2" xr:uid="{4DFF7DE0-9940-4C61-BBBE-4E0DF0C6DE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24</xdr:row>
      <xdr:rowOff>131109</xdr:rowOff>
    </xdr:from>
    <xdr:to>
      <xdr:col>3</xdr:col>
      <xdr:colOff>447674</xdr:colOff>
      <xdr:row>33</xdr:row>
      <xdr:rowOff>12440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90292B-6ED8-47D0-97DB-5BE03E1AF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4826934"/>
          <a:ext cx="1876425" cy="19482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haniel.kratochvil\AppData\Roaming\Microsoft\Excel\NEW%20Commercial%20Fees%207-13-2021NK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Impact Fee "/>
      <sheetName val="Credits Commercial "/>
      <sheetName val="Credits Single Fam"/>
      <sheetName val="Credit for existing Multi-Fam"/>
    </sheetNames>
    <sheetDataSet>
      <sheetData sheetId="0"/>
      <sheetData sheetId="1"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5">
          <cell r="C25">
            <v>0</v>
          </cell>
        </row>
        <row r="27">
          <cell r="C27">
            <v>0</v>
          </cell>
        </row>
        <row r="29">
          <cell r="C29">
            <v>0</v>
          </cell>
        </row>
        <row r="31">
          <cell r="C31">
            <v>0</v>
          </cell>
        </row>
      </sheetData>
      <sheetData sheetId="2">
        <row r="23">
          <cell r="C23">
            <v>0</v>
          </cell>
        </row>
        <row r="25">
          <cell r="C25">
            <v>0</v>
          </cell>
        </row>
        <row r="27">
          <cell r="C27">
            <v>0</v>
          </cell>
        </row>
        <row r="29">
          <cell r="C29">
            <v>0</v>
          </cell>
        </row>
        <row r="31">
          <cell r="C31">
            <v>0</v>
          </cell>
        </row>
        <row r="33">
          <cell r="C33">
            <v>0</v>
          </cell>
        </row>
      </sheetData>
      <sheetData sheetId="3">
        <row r="25">
          <cell r="C25">
            <v>0</v>
          </cell>
        </row>
        <row r="27">
          <cell r="C27">
            <v>0</v>
          </cell>
        </row>
        <row r="29">
          <cell r="C29">
            <v>0</v>
          </cell>
        </row>
        <row r="31">
          <cell r="C31">
            <v>0</v>
          </cell>
        </row>
        <row r="33">
          <cell r="C33">
            <v>0</v>
          </cell>
        </row>
        <row r="35">
          <cell r="C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275C-185B-4DD7-988D-CDBF2E1AC7B5}">
  <dimension ref="A1:Q34"/>
  <sheetViews>
    <sheetView showGridLines="0" tabSelected="1" zoomScale="85" zoomScaleNormal="85" workbookViewId="0">
      <selection activeCell="ER329" sqref="ER329"/>
    </sheetView>
  </sheetViews>
  <sheetFormatPr defaultColWidth="12.7109375" defaultRowHeight="15" x14ac:dyDescent="0.25"/>
  <cols>
    <col min="1" max="1" width="5.42578125" customWidth="1"/>
    <col min="2" max="2" width="9" customWidth="1"/>
    <col min="5" max="5" width="6.7109375" customWidth="1"/>
    <col min="6" max="6" width="8.7109375" customWidth="1"/>
    <col min="7" max="7" width="3.5703125" customWidth="1"/>
    <col min="8" max="8" width="8.5703125" customWidth="1"/>
    <col min="9" max="9" width="12.85546875" customWidth="1"/>
    <col min="10" max="10" width="37.5703125" bestFit="1" customWidth="1"/>
    <col min="11" max="16" width="15.7109375" customWidth="1"/>
    <col min="17" max="17" width="17.140625" bestFit="1" customWidth="1"/>
    <col min="20" max="20" width="12.7109375" customWidth="1"/>
  </cols>
  <sheetData>
    <row r="1" spans="1:17" ht="23.25" x14ac:dyDescent="0.35">
      <c r="A1" s="68" t="s">
        <v>43</v>
      </c>
      <c r="B1" s="69"/>
      <c r="C1" s="69"/>
      <c r="D1" s="69"/>
      <c r="E1" s="69"/>
      <c r="F1" s="69"/>
      <c r="I1" s="60" t="s">
        <v>34</v>
      </c>
      <c r="J1" s="60"/>
      <c r="K1" s="60"/>
      <c r="L1" s="60"/>
      <c r="M1" s="60"/>
      <c r="N1" s="60"/>
      <c r="O1" s="60"/>
      <c r="P1" s="60"/>
      <c r="Q1" s="60"/>
    </row>
    <row r="2" spans="1:17" x14ac:dyDescent="0.25">
      <c r="A2" s="69"/>
      <c r="B2" s="70" t="s">
        <v>44</v>
      </c>
      <c r="C2" s="69" t="s">
        <v>45</v>
      </c>
      <c r="D2" s="69"/>
      <c r="E2" s="69"/>
      <c r="F2" s="69"/>
      <c r="I2" s="61" t="s">
        <v>0</v>
      </c>
      <c r="J2" s="62"/>
      <c r="K2" s="6" t="s">
        <v>36</v>
      </c>
      <c r="L2" s="63" t="s">
        <v>1</v>
      </c>
      <c r="M2" s="63"/>
      <c r="N2" s="63"/>
      <c r="O2" s="63"/>
      <c r="P2" s="63"/>
      <c r="Q2" s="64"/>
    </row>
    <row r="3" spans="1:17" x14ac:dyDescent="0.25">
      <c r="A3" s="69"/>
      <c r="B3" s="70"/>
      <c r="C3" s="69" t="s">
        <v>46</v>
      </c>
      <c r="D3" s="69"/>
      <c r="E3" s="69"/>
      <c r="F3" s="69"/>
      <c r="I3" s="55"/>
      <c r="J3" s="56"/>
      <c r="K3" s="6"/>
      <c r="L3" s="52"/>
      <c r="M3" s="52"/>
      <c r="N3" s="52"/>
      <c r="O3" s="52"/>
      <c r="P3" s="52"/>
      <c r="Q3" s="53"/>
    </row>
    <row r="4" spans="1:17" x14ac:dyDescent="0.25">
      <c r="A4" s="69"/>
      <c r="B4" s="71"/>
      <c r="C4" s="69"/>
      <c r="D4" s="69"/>
      <c r="E4" s="69"/>
      <c r="F4" s="69"/>
      <c r="I4" s="7" t="s">
        <v>2</v>
      </c>
      <c r="J4" s="72"/>
      <c r="K4" s="73"/>
      <c r="L4" s="8"/>
      <c r="M4" s="9" t="s">
        <v>3</v>
      </c>
      <c r="N4" s="65"/>
      <c r="O4" s="65"/>
      <c r="P4" s="65"/>
      <c r="Q4" s="10"/>
    </row>
    <row r="5" spans="1:17" x14ac:dyDescent="0.25">
      <c r="A5" s="69"/>
      <c r="B5" s="70" t="s">
        <v>47</v>
      </c>
      <c r="C5" s="69" t="s">
        <v>48</v>
      </c>
      <c r="D5" s="69"/>
      <c r="E5" s="69"/>
      <c r="F5" s="69"/>
      <c r="I5" s="7" t="s">
        <v>4</v>
      </c>
      <c r="J5" s="72"/>
      <c r="K5" s="73"/>
      <c r="L5" s="8"/>
      <c r="M5" s="9" t="s">
        <v>5</v>
      </c>
      <c r="N5" s="66"/>
      <c r="O5" s="66"/>
      <c r="P5" s="66"/>
      <c r="Q5" s="10"/>
    </row>
    <row r="6" spans="1:17" x14ac:dyDescent="0.25">
      <c r="A6" s="69"/>
      <c r="B6" s="70"/>
      <c r="C6" s="69" t="s">
        <v>49</v>
      </c>
      <c r="D6" s="69"/>
      <c r="E6" s="69"/>
      <c r="F6" s="69"/>
      <c r="I6" s="11"/>
      <c r="J6" s="5"/>
      <c r="K6" s="5"/>
      <c r="L6" s="5"/>
      <c r="M6" s="5"/>
      <c r="N6" s="5"/>
      <c r="O6" s="5"/>
      <c r="P6" s="5"/>
      <c r="Q6" s="47"/>
    </row>
    <row r="7" spans="1:17" x14ac:dyDescent="0.25">
      <c r="A7" s="69"/>
      <c r="B7" s="71"/>
      <c r="C7" s="69"/>
      <c r="D7" s="69"/>
      <c r="E7" s="69"/>
      <c r="F7" s="69"/>
      <c r="I7" s="11" t="s">
        <v>6</v>
      </c>
      <c r="J7" s="5"/>
      <c r="K7" s="12"/>
      <c r="L7" s="5"/>
      <c r="M7" s="5"/>
      <c r="N7" s="5"/>
      <c r="O7" s="5"/>
      <c r="P7" s="5"/>
      <c r="Q7" s="47"/>
    </row>
    <row r="8" spans="1:17" x14ac:dyDescent="0.25">
      <c r="A8" s="69"/>
      <c r="B8" s="70" t="s">
        <v>50</v>
      </c>
      <c r="C8" s="69" t="s">
        <v>51</v>
      </c>
      <c r="D8" s="69"/>
      <c r="E8" s="69"/>
      <c r="F8" s="69"/>
      <c r="I8" s="11"/>
      <c r="J8" s="42" t="s">
        <v>37</v>
      </c>
      <c r="K8" s="50"/>
      <c r="L8" s="1" t="s">
        <v>7</v>
      </c>
      <c r="M8" s="57" t="s">
        <v>8</v>
      </c>
      <c r="N8" s="58"/>
      <c r="O8" s="58"/>
      <c r="P8" s="58"/>
      <c r="Q8" s="49"/>
    </row>
    <row r="9" spans="1:17" ht="15" customHeight="1" x14ac:dyDescent="0.25">
      <c r="A9" s="69"/>
      <c r="B9" s="70"/>
      <c r="C9" s="69" t="s">
        <v>52</v>
      </c>
      <c r="D9" s="69"/>
      <c r="E9" s="69"/>
      <c r="F9" s="69"/>
      <c r="I9" s="11"/>
      <c r="J9" s="42" t="s">
        <v>38</v>
      </c>
      <c r="K9" s="50"/>
      <c r="L9" s="1" t="s">
        <v>7</v>
      </c>
      <c r="M9" s="44" t="s">
        <v>30</v>
      </c>
      <c r="N9" s="45"/>
      <c r="O9" s="46"/>
      <c r="P9" s="46"/>
      <c r="Q9" s="49"/>
    </row>
    <row r="10" spans="1:17" x14ac:dyDescent="0.25">
      <c r="A10" s="69"/>
      <c r="B10" s="71"/>
      <c r="C10" s="69"/>
      <c r="D10" s="69"/>
      <c r="E10" s="69"/>
      <c r="F10" s="69"/>
      <c r="I10" s="11"/>
      <c r="J10" s="42" t="s">
        <v>39</v>
      </c>
      <c r="K10" s="50"/>
      <c r="L10" s="1" t="s">
        <v>7</v>
      </c>
      <c r="M10" s="67" t="s">
        <v>31</v>
      </c>
      <c r="N10" s="67"/>
      <c r="O10" s="67"/>
      <c r="P10" s="57"/>
      <c r="Q10" s="49"/>
    </row>
    <row r="11" spans="1:17" x14ac:dyDescent="0.25">
      <c r="A11" s="69"/>
      <c r="B11" s="70" t="s">
        <v>53</v>
      </c>
      <c r="C11" s="69" t="s">
        <v>54</v>
      </c>
      <c r="D11" s="69"/>
      <c r="E11" s="69"/>
      <c r="F11" s="69"/>
      <c r="I11" s="11"/>
      <c r="J11" s="42" t="s">
        <v>40</v>
      </c>
      <c r="K11" s="50"/>
      <c r="L11" s="1" t="s">
        <v>7</v>
      </c>
      <c r="M11" s="44" t="s">
        <v>32</v>
      </c>
      <c r="N11" s="45"/>
      <c r="O11" s="46"/>
      <c r="P11" s="46"/>
      <c r="Q11" s="49"/>
    </row>
    <row r="12" spans="1:17" x14ac:dyDescent="0.25">
      <c r="A12" s="69"/>
      <c r="B12" s="70"/>
      <c r="C12" s="69" t="s">
        <v>55</v>
      </c>
      <c r="D12" s="69"/>
      <c r="E12" s="69"/>
      <c r="F12" s="69"/>
      <c r="I12" s="11"/>
      <c r="J12" s="42" t="s">
        <v>41</v>
      </c>
      <c r="K12" s="50"/>
      <c r="L12" s="1" t="s">
        <v>7</v>
      </c>
      <c r="M12" s="57" t="s">
        <v>33</v>
      </c>
      <c r="N12" s="58"/>
      <c r="O12" s="58"/>
      <c r="P12" s="58"/>
      <c r="Q12" s="49"/>
    </row>
    <row r="13" spans="1:17" x14ac:dyDescent="0.25">
      <c r="A13" s="69"/>
      <c r="B13" s="71"/>
      <c r="C13" s="69" t="s">
        <v>56</v>
      </c>
      <c r="D13" s="69"/>
      <c r="E13" s="69"/>
      <c r="F13" s="69"/>
      <c r="I13" s="11"/>
      <c r="J13" s="42" t="s">
        <v>9</v>
      </c>
      <c r="K13" s="51">
        <f>SUM(K8:K12)</f>
        <v>0</v>
      </c>
      <c r="L13" s="30"/>
      <c r="M13" s="31"/>
      <c r="N13" s="32"/>
      <c r="O13" s="5"/>
      <c r="P13" s="5"/>
      <c r="Q13" s="47"/>
    </row>
    <row r="14" spans="1:17" x14ac:dyDescent="0.25">
      <c r="A14" s="69"/>
      <c r="B14" s="69"/>
      <c r="C14" s="69"/>
      <c r="D14" s="69"/>
      <c r="E14" s="69"/>
      <c r="F14" s="69"/>
      <c r="I14" s="11"/>
      <c r="J14" s="5"/>
      <c r="K14" s="5"/>
      <c r="L14" s="5"/>
      <c r="M14" s="19"/>
      <c r="N14" s="19"/>
      <c r="O14" s="19"/>
      <c r="P14" s="19"/>
      <c r="Q14" s="48"/>
    </row>
    <row r="15" spans="1:17" ht="16.5" x14ac:dyDescent="0.3">
      <c r="A15" s="69"/>
      <c r="B15" s="70" t="s">
        <v>57</v>
      </c>
      <c r="C15" s="69" t="s">
        <v>58</v>
      </c>
      <c r="D15" s="69"/>
      <c r="E15" s="69"/>
      <c r="F15" s="69"/>
      <c r="I15" s="13" t="s">
        <v>10</v>
      </c>
      <c r="J15" s="20"/>
      <c r="K15" s="20"/>
      <c r="L15" s="21" t="s">
        <v>11</v>
      </c>
      <c r="M15" s="21" t="s">
        <v>12</v>
      </c>
      <c r="N15" s="21" t="s">
        <v>13</v>
      </c>
      <c r="O15" s="21" t="s">
        <v>14</v>
      </c>
      <c r="P15" s="21" t="s">
        <v>15</v>
      </c>
      <c r="Q15" s="37" t="s">
        <v>16</v>
      </c>
    </row>
    <row r="16" spans="1:17" x14ac:dyDescent="0.25">
      <c r="A16" s="69"/>
      <c r="B16" s="70"/>
      <c r="C16" s="69" t="s">
        <v>59</v>
      </c>
      <c r="D16" s="69"/>
      <c r="E16" s="69"/>
      <c r="F16" s="69"/>
      <c r="I16" s="14"/>
      <c r="J16" s="22"/>
      <c r="K16" s="23" t="s">
        <v>17</v>
      </c>
      <c r="L16" s="24">
        <f>K8</f>
        <v>0</v>
      </c>
      <c r="M16" s="22">
        <f>K9</f>
        <v>0</v>
      </c>
      <c r="N16" s="22">
        <f>K10</f>
        <v>0</v>
      </c>
      <c r="O16" s="24">
        <f>K11</f>
        <v>0</v>
      </c>
      <c r="P16" s="24">
        <f>K12</f>
        <v>0</v>
      </c>
      <c r="Q16" s="38">
        <f>'[1]Credits Commercial '!C13</f>
        <v>0</v>
      </c>
    </row>
    <row r="17" spans="1:17" x14ac:dyDescent="0.25">
      <c r="A17" s="69"/>
      <c r="B17" s="69"/>
      <c r="C17" s="69" t="s">
        <v>60</v>
      </c>
      <c r="D17" s="69"/>
      <c r="E17" s="69"/>
      <c r="F17" s="69"/>
      <c r="I17" s="14"/>
      <c r="J17" s="43" t="s">
        <v>18</v>
      </c>
      <c r="K17" s="25" t="s">
        <v>19</v>
      </c>
      <c r="L17" s="22"/>
      <c r="M17" s="22"/>
      <c r="N17" s="22"/>
      <c r="O17" s="22"/>
      <c r="P17" s="22"/>
      <c r="Q17" s="39"/>
    </row>
    <row r="18" spans="1:17" x14ac:dyDescent="0.25">
      <c r="A18" s="69"/>
      <c r="B18" s="69"/>
      <c r="C18" s="69"/>
      <c r="D18" s="69"/>
      <c r="E18" s="69"/>
      <c r="F18" s="69"/>
      <c r="I18" s="15" t="s">
        <v>20</v>
      </c>
      <c r="J18" s="26" t="s">
        <v>21</v>
      </c>
      <c r="K18" s="27">
        <f>SUM(L18:Q18)</f>
        <v>0</v>
      </c>
      <c r="L18" s="27">
        <f>0*L16</f>
        <v>0</v>
      </c>
      <c r="M18" s="27">
        <f>0*M16</f>
        <v>0</v>
      </c>
      <c r="N18" s="27">
        <f>0*N16</f>
        <v>0</v>
      </c>
      <c r="O18" s="27">
        <v>0</v>
      </c>
      <c r="P18" s="33">
        <v>0</v>
      </c>
      <c r="Q18" s="40">
        <v>0</v>
      </c>
    </row>
    <row r="19" spans="1:17" x14ac:dyDescent="0.25">
      <c r="A19" s="71"/>
      <c r="B19" s="69" t="s">
        <v>61</v>
      </c>
      <c r="C19" s="69"/>
      <c r="D19" s="69"/>
      <c r="E19" s="69"/>
      <c r="F19" s="69"/>
      <c r="I19" s="14"/>
      <c r="J19" s="26" t="s">
        <v>22</v>
      </c>
      <c r="K19" s="27">
        <f>SUM(L19:Q19)</f>
        <v>0</v>
      </c>
      <c r="L19" s="27">
        <f>0*L16</f>
        <v>0</v>
      </c>
      <c r="M19" s="27">
        <f>0*M16</f>
        <v>0</v>
      </c>
      <c r="N19" s="27">
        <f>0*N16</f>
        <v>0</v>
      </c>
      <c r="O19" s="27">
        <v>0</v>
      </c>
      <c r="P19" s="33">
        <v>0</v>
      </c>
      <c r="Q19" s="40">
        <v>0</v>
      </c>
    </row>
    <row r="20" spans="1:17" x14ac:dyDescent="0.25">
      <c r="A20" s="69"/>
      <c r="B20" s="69" t="s">
        <v>62</v>
      </c>
      <c r="C20" s="69"/>
      <c r="D20" s="69"/>
      <c r="E20" s="69"/>
      <c r="F20" s="69"/>
      <c r="I20" s="16"/>
      <c r="J20" s="28"/>
      <c r="K20" s="27"/>
      <c r="L20" s="27"/>
      <c r="M20" s="27"/>
      <c r="N20" s="27"/>
      <c r="O20" s="27"/>
      <c r="P20" s="22"/>
      <c r="Q20" s="40"/>
    </row>
    <row r="21" spans="1:17" x14ac:dyDescent="0.25">
      <c r="A21" s="69"/>
      <c r="B21" s="69"/>
      <c r="C21" s="69"/>
      <c r="D21" s="69"/>
      <c r="E21" s="69"/>
      <c r="F21" s="69"/>
      <c r="I21" s="17" t="s">
        <v>23</v>
      </c>
      <c r="J21" s="28"/>
      <c r="K21" s="27">
        <f>SUM(L21:Q21)</f>
        <v>0</v>
      </c>
      <c r="L21" s="27">
        <f>19.84*K8</f>
        <v>0</v>
      </c>
      <c r="M21" s="27">
        <f>4.6*K9</f>
        <v>0</v>
      </c>
      <c r="N21" s="27">
        <f>2.32*K10</f>
        <v>0</v>
      </c>
      <c r="O21" s="27">
        <v>0</v>
      </c>
      <c r="P21" s="34">
        <f>(19.84/2)*K12</f>
        <v>0</v>
      </c>
      <c r="Q21" s="40">
        <f>('[1]Credits Single Fam'!C23+'[1]Credit for existing Multi-Fam'!C25+'[1]Credits Commercial '!C21)*-1</f>
        <v>0</v>
      </c>
    </row>
    <row r="22" spans="1:17" x14ac:dyDescent="0.25">
      <c r="A22" s="69"/>
      <c r="B22" s="69" t="s">
        <v>63</v>
      </c>
      <c r="C22" s="69"/>
      <c r="D22" s="69"/>
      <c r="E22" s="69"/>
      <c r="F22" s="69"/>
      <c r="I22" s="16"/>
      <c r="J22" s="28"/>
      <c r="K22" s="27"/>
      <c r="L22" s="27"/>
      <c r="M22" s="27"/>
      <c r="N22" s="27"/>
      <c r="O22" s="27"/>
      <c r="P22" s="22"/>
      <c r="Q22" s="40"/>
    </row>
    <row r="23" spans="1:17" ht="15" customHeight="1" x14ac:dyDescent="0.25">
      <c r="A23" s="69"/>
      <c r="B23" s="69"/>
      <c r="C23" s="69"/>
      <c r="D23" s="69"/>
      <c r="E23" s="69"/>
      <c r="F23" s="69"/>
      <c r="I23" s="17" t="s">
        <v>24</v>
      </c>
      <c r="J23" s="28"/>
      <c r="K23" s="27">
        <f>SUM(L23:Q23)</f>
        <v>0</v>
      </c>
      <c r="L23" s="27">
        <f>0.51*K8</f>
        <v>0</v>
      </c>
      <c r="M23" s="27">
        <f>0.12*K9</f>
        <v>0</v>
      </c>
      <c r="N23" s="27">
        <f>0.06*K10</f>
        <v>0</v>
      </c>
      <c r="O23" s="27">
        <v>0</v>
      </c>
      <c r="P23" s="34">
        <f>(0.51/2)*K12</f>
        <v>0</v>
      </c>
      <c r="Q23" s="40">
        <f>('[1]Credits Single Fam'!C25+'[1]Credit for existing Multi-Fam'!C27+'[1]Credits Commercial '!C23)*-1</f>
        <v>0</v>
      </c>
    </row>
    <row r="24" spans="1:17" x14ac:dyDescent="0.25">
      <c r="A24" s="69"/>
      <c r="B24" s="68" t="s">
        <v>64</v>
      </c>
      <c r="C24" s="69"/>
      <c r="D24" s="69"/>
      <c r="E24" s="69"/>
      <c r="F24" s="69"/>
      <c r="I24" s="16"/>
      <c r="J24" s="28"/>
      <c r="K24" s="27"/>
      <c r="L24" s="27"/>
      <c r="M24" s="27"/>
      <c r="N24" s="27"/>
      <c r="O24" s="27"/>
      <c r="P24" s="22"/>
      <c r="Q24" s="40"/>
    </row>
    <row r="25" spans="1:17" x14ac:dyDescent="0.25">
      <c r="A25" s="69"/>
      <c r="B25" s="69"/>
      <c r="C25" s="69"/>
      <c r="D25" s="69"/>
      <c r="E25" s="69"/>
      <c r="F25" s="69"/>
      <c r="I25" s="17" t="s">
        <v>25</v>
      </c>
      <c r="J25" s="28"/>
      <c r="K25" s="27">
        <f>SUM(L25:Q25)</f>
        <v>0</v>
      </c>
      <c r="L25" s="27">
        <f>K8*1.37</f>
        <v>0</v>
      </c>
      <c r="M25" s="27">
        <f>0.31*K9</f>
        <v>0</v>
      </c>
      <c r="N25" s="27">
        <f>0.15*K10</f>
        <v>0</v>
      </c>
      <c r="O25" s="27">
        <v>0</v>
      </c>
      <c r="P25" s="33">
        <f>(1.37/2)*K12</f>
        <v>0</v>
      </c>
      <c r="Q25" s="40">
        <f>('[1]Credits Single Fam'!C27+'[1]Credit for existing Multi-Fam'!C29+'[1]Credits Commercial '!C25)*-1</f>
        <v>0</v>
      </c>
    </row>
    <row r="26" spans="1:17" x14ac:dyDescent="0.25">
      <c r="A26" s="69"/>
      <c r="B26" s="69"/>
      <c r="C26" s="69"/>
      <c r="D26" s="69"/>
      <c r="E26" s="69"/>
      <c r="F26" s="69"/>
      <c r="I26" s="16"/>
      <c r="J26" s="28"/>
      <c r="K26" s="27"/>
      <c r="L26" s="27"/>
      <c r="M26" s="27"/>
      <c r="N26" s="27"/>
      <c r="O26" s="27"/>
      <c r="P26" s="22"/>
      <c r="Q26" s="40"/>
    </row>
    <row r="27" spans="1:17" x14ac:dyDescent="0.25">
      <c r="A27" s="69"/>
      <c r="B27" s="69"/>
      <c r="C27" s="69"/>
      <c r="D27" s="69"/>
      <c r="E27" s="69"/>
      <c r="F27" s="69"/>
      <c r="I27" s="17" t="s">
        <v>26</v>
      </c>
      <c r="J27" s="28"/>
      <c r="K27" s="27">
        <f>SUM(L27:Q27)</f>
        <v>0</v>
      </c>
      <c r="L27" s="27">
        <f>K8*0</f>
        <v>0</v>
      </c>
      <c r="M27" s="27">
        <f>0*K9</f>
        <v>0</v>
      </c>
      <c r="N27" s="27">
        <f>0*K10</f>
        <v>0</v>
      </c>
      <c r="O27" s="27">
        <v>0</v>
      </c>
      <c r="P27" s="33">
        <f>0*K12</f>
        <v>0</v>
      </c>
      <c r="Q27" s="40">
        <f>('[1]Credits Single Fam'!C29+'[1]Credit for existing Multi-Fam'!C31+'[1]Credits Commercial '!C27)*-1</f>
        <v>0</v>
      </c>
    </row>
    <row r="28" spans="1:17" x14ac:dyDescent="0.25">
      <c r="A28" s="69"/>
      <c r="B28" s="69"/>
      <c r="C28" s="69"/>
      <c r="D28" s="69"/>
      <c r="E28" s="69"/>
      <c r="F28" s="69"/>
      <c r="I28" s="16"/>
      <c r="J28" s="28"/>
      <c r="K28" s="27"/>
      <c r="L28" s="27"/>
      <c r="M28" s="27"/>
      <c r="N28" s="27"/>
      <c r="O28" s="27"/>
      <c r="P28" s="22"/>
      <c r="Q28" s="40"/>
    </row>
    <row r="29" spans="1:17" x14ac:dyDescent="0.25">
      <c r="A29" s="69"/>
      <c r="B29" s="69"/>
      <c r="C29" s="69"/>
      <c r="D29" s="69"/>
      <c r="E29" s="69"/>
      <c r="F29" s="69"/>
      <c r="I29" s="17" t="s">
        <v>27</v>
      </c>
      <c r="J29" s="28"/>
      <c r="K29" s="27">
        <f>SUM(L29:Q29)</f>
        <v>0</v>
      </c>
      <c r="L29" s="27">
        <f>0.84*K8</f>
        <v>0</v>
      </c>
      <c r="M29" s="27">
        <f>0.75*K9</f>
        <v>0</v>
      </c>
      <c r="N29" s="27">
        <f>0.01*K10</f>
        <v>0</v>
      </c>
      <c r="O29" s="27">
        <v>0</v>
      </c>
      <c r="P29" s="33">
        <f>(0.84/2)*K12</f>
        <v>0</v>
      </c>
      <c r="Q29" s="40">
        <f>('[1]Credits Single Fam'!C31+'[1]Credit for existing Multi-Fam'!C33+'[1]Credits Commercial '!C29)*-1</f>
        <v>0</v>
      </c>
    </row>
    <row r="30" spans="1:17" x14ac:dyDescent="0.25">
      <c r="A30" s="69"/>
      <c r="B30" s="69"/>
      <c r="C30" s="69"/>
      <c r="D30" s="69"/>
      <c r="E30" s="69"/>
      <c r="F30" s="69"/>
      <c r="I30" s="16"/>
      <c r="J30" s="28"/>
      <c r="K30" s="27"/>
      <c r="L30" s="27"/>
      <c r="M30" s="27"/>
      <c r="N30" s="27"/>
      <c r="O30" s="27"/>
      <c r="P30" s="22"/>
      <c r="Q30" s="40"/>
    </row>
    <row r="31" spans="1:17" x14ac:dyDescent="0.25">
      <c r="A31" s="69"/>
      <c r="B31" s="69"/>
      <c r="C31" s="69"/>
      <c r="D31" s="69"/>
      <c r="E31" s="69"/>
      <c r="F31" s="69"/>
      <c r="I31" s="17" t="s">
        <v>28</v>
      </c>
      <c r="J31" s="28"/>
      <c r="K31" s="27">
        <f>SUM(L31:Q31)</f>
        <v>0</v>
      </c>
      <c r="L31" s="27">
        <f>2.56*K8</f>
        <v>0</v>
      </c>
      <c r="M31" s="27">
        <f>0.28*K9</f>
        <v>0</v>
      </c>
      <c r="N31" s="27">
        <f>0.03*K10</f>
        <v>0</v>
      </c>
      <c r="O31" s="27">
        <v>0</v>
      </c>
      <c r="P31" s="33">
        <f>(2.56/2)*K12</f>
        <v>0</v>
      </c>
      <c r="Q31" s="40">
        <f>('[1]Credits Single Fam'!C33+'[1]Credit for existing Multi-Fam'!C35+'[1]Credits Commercial '!C31)*-1</f>
        <v>0</v>
      </c>
    </row>
    <row r="32" spans="1:17" x14ac:dyDescent="0.25">
      <c r="A32" s="69"/>
      <c r="B32" s="69"/>
      <c r="C32" s="69"/>
      <c r="D32" s="69"/>
      <c r="E32" s="69"/>
      <c r="F32" s="69"/>
      <c r="I32" s="18" t="s">
        <v>29</v>
      </c>
      <c r="J32" s="29"/>
      <c r="K32" s="4">
        <f t="shared" ref="K32:P32" si="0">SUM(K18:K31)</f>
        <v>0</v>
      </c>
      <c r="L32" s="35">
        <f t="shared" si="0"/>
        <v>0</v>
      </c>
      <c r="M32" s="35">
        <f t="shared" si="0"/>
        <v>0</v>
      </c>
      <c r="N32" s="35">
        <f t="shared" si="0"/>
        <v>0</v>
      </c>
      <c r="O32" s="35">
        <f t="shared" si="0"/>
        <v>0</v>
      </c>
      <c r="P32" s="36">
        <f t="shared" si="0"/>
        <v>0</v>
      </c>
      <c r="Q32" s="41">
        <f>SUM(Q21:Q31)</f>
        <v>0</v>
      </c>
    </row>
    <row r="33" spans="9:17" ht="42.75" customHeight="1" x14ac:dyDescent="0.25">
      <c r="I33" s="2"/>
      <c r="J33" s="3"/>
      <c r="K33" s="59" t="s">
        <v>35</v>
      </c>
      <c r="L33" s="59"/>
      <c r="M33" s="59"/>
      <c r="N33" s="59"/>
      <c r="O33" s="59"/>
      <c r="P33" s="59"/>
      <c r="Q33" s="59"/>
    </row>
    <row r="34" spans="9:17" x14ac:dyDescent="0.25">
      <c r="Q34" s="54" t="s">
        <v>42</v>
      </c>
    </row>
  </sheetData>
  <sheetProtection algorithmName="SHA-512" hashValue="/sj7uVJtSwcvRiZC1oXz/BhN52Hi3Sqi59yrTcSPjy16enoDPiVYx0THAqwA5fZ0kcCgIlVxEIHdLYqx7GjGgQ==" saltValue="J9hkfnaUKQr1kPKPiB6Wkg==" spinCount="100000" sheet="1" objects="1" scenarios="1"/>
  <mergeCells count="16">
    <mergeCell ref="B2:B3"/>
    <mergeCell ref="B5:B6"/>
    <mergeCell ref="B8:B9"/>
    <mergeCell ref="B11:B12"/>
    <mergeCell ref="B15:B16"/>
    <mergeCell ref="M12:P12"/>
    <mergeCell ref="K33:Q33"/>
    <mergeCell ref="I1:Q1"/>
    <mergeCell ref="I2:J2"/>
    <mergeCell ref="L2:Q2"/>
    <mergeCell ref="J4:K4"/>
    <mergeCell ref="J5:K5"/>
    <mergeCell ref="N4:P4"/>
    <mergeCell ref="N5:P5"/>
    <mergeCell ref="M10:P10"/>
    <mergeCell ref="M8:P8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Impact Fee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Kratochvil</dc:creator>
  <cp:lastModifiedBy>Nathaniel Kratochvil</cp:lastModifiedBy>
  <dcterms:created xsi:type="dcterms:W3CDTF">2022-02-22T17:05:52Z</dcterms:created>
  <dcterms:modified xsi:type="dcterms:W3CDTF">2023-07-18T21:59:18Z</dcterms:modified>
</cp:coreProperties>
</file>