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NG\Files\DEVLMT ENGR\Fee Related\Fee Updates\CALCULATORS\2024-2025\COMMERCIAL IMPACT FEE CALCULATOR\"/>
    </mc:Choice>
  </mc:AlternateContent>
  <xr:revisionPtr revIDLastSave="0" documentId="13_ncr:1_{A6971E95-B90F-424F-9864-7D46B8387D1E}" xr6:coauthVersionLast="47" xr6:coauthVersionMax="47" xr10:uidLastSave="{00000000-0000-0000-0000-000000000000}"/>
  <bookViews>
    <workbookView xWindow="-120" yWindow="-120" windowWidth="29040" windowHeight="15720" xr2:uid="{470CB3D9-D488-49EF-B6E6-C65A1DFAC744}"/>
  </bookViews>
  <sheets>
    <sheet name="Commercial Impact Fee Cal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H31" i="1"/>
  <c r="L29" i="1"/>
  <c r="I29" i="1"/>
  <c r="H29" i="1"/>
  <c r="L25" i="1"/>
  <c r="J25" i="1"/>
  <c r="I25" i="1"/>
  <c r="H25" i="1"/>
  <c r="L23" i="1"/>
  <c r="I23" i="1"/>
  <c r="H23" i="1"/>
  <c r="L21" i="1"/>
  <c r="J21" i="1"/>
  <c r="I21" i="1"/>
  <c r="H21" i="1"/>
  <c r="G13" i="1" l="1"/>
  <c r="H16" i="1"/>
  <c r="H19" i="1" s="1"/>
  <c r="I16" i="1"/>
  <c r="I18" i="1" s="1"/>
  <c r="J16" i="1"/>
  <c r="J19" i="1" s="1"/>
  <c r="K16" i="1"/>
  <c r="J23" i="1"/>
  <c r="H27" i="1"/>
  <c r="I27" i="1"/>
  <c r="J27" i="1"/>
  <c r="J29" i="1"/>
  <c r="I31" i="1"/>
  <c r="J31" i="1"/>
  <c r="K32" i="1"/>
  <c r="M31" i="1"/>
  <c r="M29" i="1"/>
  <c r="M27" i="1"/>
  <c r="L27" i="1"/>
  <c r="M25" i="1"/>
  <c r="M23" i="1"/>
  <c r="M21" i="1"/>
  <c r="M16" i="1"/>
  <c r="L16" i="1"/>
  <c r="I19" i="1" l="1"/>
  <c r="I32" i="1" s="1"/>
  <c r="G25" i="1"/>
  <c r="G29" i="1"/>
  <c r="J18" i="1"/>
  <c r="J32" i="1" s="1"/>
  <c r="H18" i="1"/>
  <c r="G23" i="1"/>
  <c r="G21" i="1"/>
  <c r="G27" i="1"/>
  <c r="G31" i="1"/>
  <c r="M32" i="1"/>
  <c r="L32" i="1"/>
  <c r="G19" i="1" l="1"/>
  <c r="G18" i="1"/>
  <c r="H32" i="1"/>
  <c r="G32" i="1" l="1"/>
</calcChain>
</file>

<file path=xl/sharedStrings.xml><?xml version="1.0" encoding="utf-8"?>
<sst xmlns="http://schemas.openxmlformats.org/spreadsheetml/2006/main" count="60" uniqueCount="56">
  <si>
    <t>FEE SCHEDULE AS OF:</t>
  </si>
  <si>
    <t>Project Name:</t>
  </si>
  <si>
    <t>Plan No.:</t>
  </si>
  <si>
    <t>Address:</t>
  </si>
  <si>
    <t>Date:</t>
  </si>
  <si>
    <t>Component Areas:</t>
  </si>
  <si>
    <t>Square Feet</t>
  </si>
  <si>
    <t>RETAIL  (total area of the business)</t>
  </si>
  <si>
    <t>TOTAL SQUARE FEET</t>
  </si>
  <si>
    <t>IMPACT FEE</t>
  </si>
  <si>
    <t>RETAIL</t>
  </si>
  <si>
    <t>OFFICE</t>
  </si>
  <si>
    <t>W-HOUSE</t>
  </si>
  <si>
    <t>OTHER</t>
  </si>
  <si>
    <t>OUTDOOR</t>
  </si>
  <si>
    <t>CREDIT</t>
  </si>
  <si>
    <t>Areas:</t>
  </si>
  <si>
    <t>(ENTER INTO PERMIT PLUS)</t>
  </si>
  <si>
    <t>TOTAL FEES</t>
  </si>
  <si>
    <t>PARK</t>
  </si>
  <si>
    <t>Zone</t>
  </si>
  <si>
    <t>Community</t>
  </si>
  <si>
    <t>STREET FACILITY IMPROVEMENT</t>
  </si>
  <si>
    <t>STREET MAINTENANCE EQUIPMENT</t>
  </si>
  <si>
    <t>BIKEWAY IMPROVEMENTS</t>
  </si>
  <si>
    <t>ADMINISTRATION BUILDING</t>
  </si>
  <si>
    <t>FIRE</t>
  </si>
  <si>
    <t>POLICE</t>
  </si>
  <si>
    <t>TOTAL IMPACT FEES:</t>
  </si>
  <si>
    <t>OFFICE (occupancy, not mercanitle. office, etc.)</t>
  </si>
  <si>
    <t>WAREHOUSE (includes storage, industrial, includes shell buildings)</t>
  </si>
  <si>
    <t xml:space="preserve">TBD (to be determined by City of Chico) </t>
  </si>
  <si>
    <t>RETAIL (outdoor sales/dining @ 50% use)</t>
  </si>
  <si>
    <t>OTHER (ADVT):</t>
  </si>
  <si>
    <t>How To Use:</t>
  </si>
  <si>
    <t xml:space="preserve">Step 1. </t>
  </si>
  <si>
    <t xml:space="preserve">Step 2. </t>
  </si>
  <si>
    <t xml:space="preserve">Step 3. </t>
  </si>
  <si>
    <t xml:space="preserve">Step 4. </t>
  </si>
  <si>
    <t xml:space="preserve">Step 5. </t>
  </si>
  <si>
    <t>Updated: 07/2024</t>
  </si>
  <si>
    <t xml:space="preserve">The total Commercial Development Impact Fees that will be </t>
  </si>
  <si>
    <t xml:space="preserve">charged can be found in the "Total Impact Fees" (green) cell. </t>
  </si>
  <si>
    <t xml:space="preserve">Input the total square footage of "Retail" space your project has (if retail applies). </t>
  </si>
  <si>
    <t xml:space="preserve">Input the total square footage of "Office" space your project has (if office applies). </t>
  </si>
  <si>
    <t xml:space="preserve">Input the total square footage of "Warehouse" space your project has (if warehouse applies). </t>
  </si>
  <si>
    <t xml:space="preserve">Input the total square footage of "Other" space your project has (if other applies, COC staff to determine what qualifies as other). </t>
  </si>
  <si>
    <t xml:space="preserve">Input the total square footage of "Outdoor Sale/Dining" space your project has (if outdoor sale/dining applies). </t>
  </si>
  <si>
    <t>COMMERCIAL ONLY. NOT FOR USE IN RESIDENTIAL, MULTIFAMILY OR TRANSIENT LODGING</t>
  </si>
  <si>
    <r>
      <t xml:space="preserve">COMMERCIAL IMPACT FEE </t>
    </r>
    <r>
      <rPr>
        <b/>
        <i/>
        <sz val="12"/>
        <rFont val="Calibri Light"/>
        <family val="2"/>
        <scheme val="major"/>
      </rPr>
      <t>ESTIMATE</t>
    </r>
    <r>
      <rPr>
        <b/>
        <sz val="12"/>
        <rFont val="Calibri Light"/>
        <family val="2"/>
        <scheme val="major"/>
      </rPr>
      <t xml:space="preserve"> WORKSHEET </t>
    </r>
  </si>
  <si>
    <r>
      <t xml:space="preserve">NOTES AND REMARKS: </t>
    </r>
    <r>
      <rPr>
        <b/>
        <i/>
        <sz val="12"/>
        <color rgb="FFFF0000"/>
        <rFont val="Calibri Light"/>
        <family val="2"/>
        <scheme val="major"/>
      </rPr>
      <t xml:space="preserve">This fee calculator is used as a processing tool for applicants to estimate the total impact fees that will be charged for their project. Fees are subject to change. </t>
    </r>
  </si>
  <si>
    <t>RETAIL ($ 27.64 psf):</t>
  </si>
  <si>
    <t>OFFICE ($ 6.66 psf):</t>
  </si>
  <si>
    <t>WAREHOUSE ($ 2.85 psf):</t>
  </si>
  <si>
    <t>OUTDOOR SALES/DINING:($ 13.82)</t>
  </si>
  <si>
    <t>FY2024-25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</si>
</sst>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i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2"/>
      <color theme="9" tint="0.79998168889431442"/>
      <name val="Calibri Light"/>
      <family val="2"/>
      <scheme val="major"/>
    </font>
    <font>
      <i/>
      <sz val="12"/>
      <name val="Calibri Light"/>
      <family val="2"/>
      <scheme val="major"/>
    </font>
    <font>
      <i/>
      <sz val="12"/>
      <color theme="9" tint="0.79998168889431442"/>
      <name val="Calibri Light"/>
      <family val="2"/>
      <scheme val="major"/>
    </font>
    <font>
      <b/>
      <sz val="12"/>
      <color theme="9" tint="0.79998168889431442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" fontId="1" fillId="0" borderId="0" applyFont="0" applyFill="0" applyBorder="0" applyAlignment="0" applyProtection="0"/>
    <xf numFmtId="0" fontId="1" fillId="0" borderId="0">
      <alignment vertical="top"/>
    </xf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2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4" borderId="22" xfId="2" applyFont="1" applyFill="1" applyBorder="1" applyAlignment="1">
      <alignment horizontal="right"/>
    </xf>
    <xf numFmtId="0" fontId="4" fillId="4" borderId="18" xfId="2" applyFont="1" applyFill="1" applyBorder="1" applyAlignment="1">
      <alignment horizontal="right"/>
    </xf>
    <xf numFmtId="14" fontId="6" fillId="4" borderId="0" xfId="1" applyNumberFormat="1" applyFont="1" applyFill="1" applyBorder="1" applyAlignment="1">
      <alignment horizontal="center"/>
    </xf>
    <xf numFmtId="0" fontId="7" fillId="4" borderId="0" xfId="2" applyFont="1" applyFill="1" applyAlignment="1"/>
    <xf numFmtId="0" fontId="7" fillId="4" borderId="5" xfId="2" applyFont="1" applyFill="1" applyBorder="1" applyAlignment="1"/>
    <xf numFmtId="0" fontId="4" fillId="4" borderId="4" xfId="2" applyFont="1" applyFill="1" applyBorder="1" applyAlignment="1">
      <alignment horizontal="right"/>
    </xf>
    <xf numFmtId="0" fontId="4" fillId="4" borderId="0" xfId="2" applyFont="1" applyFill="1" applyAlignment="1">
      <alignment horizontal="right"/>
    </xf>
    <xf numFmtId="0" fontId="7" fillId="4" borderId="0" xfId="2" applyFont="1" applyFill="1" applyAlignment="1"/>
    <xf numFmtId="0" fontId="7" fillId="4" borderId="5" xfId="2" applyFont="1" applyFill="1" applyBorder="1" applyAlignment="1"/>
    <xf numFmtId="0" fontId="3" fillId="0" borderId="0" xfId="0" applyFont="1" applyAlignment="1">
      <alignment vertical="center"/>
    </xf>
    <xf numFmtId="0" fontId="6" fillId="4" borderId="4" xfId="2" applyFont="1" applyFill="1" applyBorder="1" applyAlignment="1">
      <alignment horizontal="right"/>
    </xf>
    <xf numFmtId="0" fontId="6" fillId="5" borderId="1" xfId="2" applyFont="1" applyFill="1" applyBorder="1" applyAlignment="1" applyProtection="1">
      <alignment horizontal="left" wrapText="1"/>
      <protection locked="0"/>
    </xf>
    <xf numFmtId="0" fontId="6" fillId="5" borderId="3" xfId="2" applyFont="1" applyFill="1" applyBorder="1" applyAlignment="1" applyProtection="1">
      <alignment horizontal="left" wrapText="1"/>
      <protection locked="0"/>
    </xf>
    <xf numFmtId="0" fontId="6" fillId="4" borderId="0" xfId="2" applyFont="1" applyFill="1" applyAlignment="1" applyProtection="1">
      <protection locked="0"/>
    </xf>
    <xf numFmtId="0" fontId="6" fillId="4" borderId="0" xfId="2" applyFont="1" applyFill="1" applyAlignment="1">
      <alignment horizontal="right"/>
    </xf>
    <xf numFmtId="0" fontId="3" fillId="5" borderId="6" xfId="1" applyNumberFormat="1" applyFont="1" applyFill="1" applyBorder="1" applyAlignment="1" applyProtection="1">
      <alignment horizontal="left"/>
      <protection locked="0"/>
    </xf>
    <xf numFmtId="0" fontId="6" fillId="4" borderId="5" xfId="2" applyFont="1" applyFill="1" applyBorder="1" applyAlignment="1"/>
    <xf numFmtId="14" fontId="3" fillId="5" borderId="6" xfId="1" applyNumberFormat="1" applyFont="1" applyFill="1" applyBorder="1" applyAlignment="1" applyProtection="1">
      <alignment horizontal="left"/>
      <protection locked="0"/>
    </xf>
    <xf numFmtId="0" fontId="6" fillId="4" borderId="4" xfId="2" applyFont="1" applyFill="1" applyBorder="1" applyAlignment="1"/>
    <xf numFmtId="0" fontId="6" fillId="4" borderId="0" xfId="2" applyFont="1" applyFill="1" applyAlignment="1"/>
    <xf numFmtId="0" fontId="8" fillId="4" borderId="5" xfId="2" applyFont="1" applyFill="1" applyBorder="1" applyAlignment="1"/>
    <xf numFmtId="3" fontId="3" fillId="4" borderId="0" xfId="1" applyFont="1" applyFill="1" applyBorder="1"/>
    <xf numFmtId="0" fontId="4" fillId="0" borderId="6" xfId="2" applyFont="1" applyBorder="1" applyAlignment="1"/>
    <xf numFmtId="3" fontId="3" fillId="5" borderId="6" xfId="1" applyFont="1" applyFill="1" applyBorder="1" applyProtection="1">
      <protection locked="0"/>
    </xf>
    <xf numFmtId="0" fontId="6" fillId="0" borderId="3" xfId="2" applyFont="1" applyBorder="1" applyAlignment="1"/>
    <xf numFmtId="0" fontId="9" fillId="0" borderId="1" xfId="2" applyFont="1" applyBorder="1" applyAlignment="1">
      <alignment horizontal="left"/>
    </xf>
    <xf numFmtId="0" fontId="9" fillId="0" borderId="2" xfId="2" applyFont="1" applyBorder="1" applyAlignment="1">
      <alignment horizontal="left"/>
    </xf>
    <xf numFmtId="0" fontId="10" fillId="4" borderId="21" xfId="2" applyFont="1" applyFill="1" applyBorder="1" applyAlignment="1"/>
    <xf numFmtId="0" fontId="9" fillId="0" borderId="6" xfId="2" applyFont="1" applyBorder="1" applyAlignment="1"/>
    <xf numFmtId="0" fontId="9" fillId="0" borderId="1" xfId="2" applyFont="1" applyBorder="1" applyAlignment="1"/>
    <xf numFmtId="0" fontId="9" fillId="0" borderId="2" xfId="2" applyFont="1" applyBorder="1" applyAlignment="1"/>
    <xf numFmtId="0" fontId="9" fillId="0" borderId="6" xfId="2" applyFont="1" applyBorder="1" applyAlignment="1">
      <alignment horizontal="left"/>
    </xf>
    <xf numFmtId="3" fontId="3" fillId="3" borderId="6" xfId="1" applyFont="1" applyFill="1" applyBorder="1" applyProtection="1"/>
    <xf numFmtId="0" fontId="4" fillId="4" borderId="0" xfId="1" applyNumberFormat="1" applyFont="1" applyFill="1" applyBorder="1" applyAlignment="1">
      <alignment horizontal="center"/>
    </xf>
    <xf numFmtId="3" fontId="3" fillId="4" borderId="0" xfId="1" applyFont="1" applyFill="1" applyBorder="1" applyAlignment="1">
      <alignment horizontal="center"/>
    </xf>
    <xf numFmtId="0" fontId="4" fillId="4" borderId="0" xfId="1" applyNumberFormat="1" applyFont="1" applyFill="1" applyBorder="1"/>
    <xf numFmtId="0" fontId="6" fillId="4" borderId="20" xfId="2" applyFont="1" applyFill="1" applyBorder="1" applyAlignment="1"/>
    <xf numFmtId="0" fontId="8" fillId="4" borderId="19" xfId="2" applyFont="1" applyFill="1" applyBorder="1" applyAlignment="1"/>
    <xf numFmtId="0" fontId="4" fillId="4" borderId="7" xfId="1" applyNumberFormat="1" applyFont="1" applyFill="1" applyBorder="1"/>
    <xf numFmtId="0" fontId="4" fillId="4" borderId="8" xfId="1" applyNumberFormat="1" applyFont="1" applyFill="1" applyBorder="1"/>
    <xf numFmtId="0" fontId="4" fillId="4" borderId="8" xfId="1" applyNumberFormat="1" applyFont="1" applyFill="1" applyBorder="1" applyAlignment="1">
      <alignment horizontal="center"/>
    </xf>
    <xf numFmtId="0" fontId="11" fillId="4" borderId="9" xfId="1" applyNumberFormat="1" applyFont="1" applyFill="1" applyBorder="1" applyAlignment="1">
      <alignment horizontal="center"/>
    </xf>
    <xf numFmtId="0" fontId="6" fillId="4" borderId="10" xfId="2" applyFont="1" applyFill="1" applyBorder="1" applyAlignment="1"/>
    <xf numFmtId="0" fontId="6" fillId="4" borderId="11" xfId="2" applyFont="1" applyFill="1" applyBorder="1" applyAlignment="1"/>
    <xf numFmtId="0" fontId="4" fillId="4" borderId="11" xfId="1" applyNumberFormat="1" applyFont="1" applyFill="1" applyBorder="1" applyAlignment="1">
      <alignment horizontal="right"/>
    </xf>
    <xf numFmtId="3" fontId="6" fillId="4" borderId="11" xfId="2" applyNumberFormat="1" applyFont="1" applyFill="1" applyBorder="1" applyAlignment="1"/>
    <xf numFmtId="3" fontId="8" fillId="4" borderId="12" xfId="2" applyNumberFormat="1" applyFont="1" applyFill="1" applyBorder="1" applyAlignment="1"/>
    <xf numFmtId="0" fontId="8" fillId="4" borderId="11" xfId="2" applyFont="1" applyFill="1" applyBorder="1" applyAlignment="1">
      <alignment horizontal="right"/>
    </xf>
    <xf numFmtId="0" fontId="4" fillId="4" borderId="11" xfId="1" applyNumberFormat="1" applyFont="1" applyFill="1" applyBorder="1" applyAlignment="1">
      <alignment horizontal="center"/>
    </xf>
    <xf numFmtId="0" fontId="8" fillId="4" borderId="12" xfId="2" applyFont="1" applyFill="1" applyBorder="1" applyAlignment="1"/>
    <xf numFmtId="0" fontId="4" fillId="4" borderId="10" xfId="2" applyFont="1" applyFill="1" applyBorder="1" applyAlignment="1"/>
    <xf numFmtId="0" fontId="4" fillId="4" borderId="11" xfId="2" applyFont="1" applyFill="1" applyBorder="1" applyAlignment="1"/>
    <xf numFmtId="7" fontId="3" fillId="4" borderId="11" xfId="1" applyNumberFormat="1" applyFont="1" applyFill="1" applyBorder="1"/>
    <xf numFmtId="164" fontId="6" fillId="4" borderId="11" xfId="2" applyNumberFormat="1" applyFont="1" applyFill="1" applyBorder="1" applyAlignment="1"/>
    <xf numFmtId="164" fontId="8" fillId="4" borderId="12" xfId="1" applyNumberFormat="1" applyFont="1" applyFill="1" applyBorder="1"/>
    <xf numFmtId="0" fontId="6" fillId="4" borderId="13" xfId="2" applyFont="1" applyFill="1" applyBorder="1" applyAlignment="1"/>
    <xf numFmtId="0" fontId="6" fillId="4" borderId="14" xfId="2" applyFont="1" applyFill="1" applyBorder="1" applyAlignment="1"/>
    <xf numFmtId="0" fontId="4" fillId="4" borderId="13" xfId="2" applyFont="1" applyFill="1" applyBorder="1" applyAlignment="1"/>
    <xf numFmtId="164" fontId="3" fillId="4" borderId="11" xfId="3" applyNumberFormat="1" applyFont="1" applyFill="1" applyBorder="1"/>
    <xf numFmtId="0" fontId="4" fillId="4" borderId="15" xfId="1" applyNumberFormat="1" applyFont="1" applyFill="1" applyBorder="1"/>
    <xf numFmtId="0" fontId="4" fillId="4" borderId="16" xfId="1" applyNumberFormat="1" applyFont="1" applyFill="1" applyBorder="1"/>
    <xf numFmtId="7" fontId="4" fillId="2" borderId="16" xfId="1" applyNumberFormat="1" applyFont="1" applyFill="1" applyBorder="1"/>
    <xf numFmtId="7" fontId="4" fillId="4" borderId="16" xfId="1" applyNumberFormat="1" applyFont="1" applyFill="1" applyBorder="1"/>
    <xf numFmtId="164" fontId="4" fillId="4" borderId="16" xfId="3" applyNumberFormat="1" applyFont="1" applyFill="1" applyBorder="1"/>
    <xf numFmtId="164" fontId="11" fillId="4" borderId="17" xfId="2" applyNumberFormat="1" applyFont="1" applyFill="1" applyBorder="1" applyAlignment="1"/>
    <xf numFmtId="49" fontId="6" fillId="0" borderId="18" xfId="2" applyNumberFormat="1" applyFont="1" applyBorder="1">
      <alignment vertical="top"/>
    </xf>
    <xf numFmtId="49" fontId="6" fillId="0" borderId="0" xfId="2" applyNumberFormat="1" applyFont="1">
      <alignment vertical="top"/>
    </xf>
    <xf numFmtId="49" fontId="4" fillId="4" borderId="6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4">
    <cellStyle name="Comma0" xfId="1" xr:uid="{131A4373-3135-4925-BFAC-B9CEE966765B}"/>
    <cellStyle name="Currency 2" xfId="3" xr:uid="{52B1AE50-2BA9-4A94-872A-5CF7AE7BC70D}"/>
    <cellStyle name="Normal" xfId="0" builtinId="0"/>
    <cellStyle name="Normal 2" xfId="2" xr:uid="{4DFF7DE0-9940-4C61-BBBE-4E0DF0C6D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niel.kratochvil\AppData\Roaming\Microsoft\Excel\NEW%20Commercial%20Fees%207-13-2021NK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Impact Fee "/>
      <sheetName val="Credits Commercial "/>
      <sheetName val="Credits Single Fam"/>
      <sheetName val="Credit for existing Multi-Fam"/>
    </sheetNames>
    <sheetDataSet>
      <sheetData sheetId="0"/>
      <sheetData sheetId="1">
        <row r="13">
          <cell r="C13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</sheetData>
      <sheetData sheetId="2"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3">
          <cell r="C33">
            <v>0</v>
          </cell>
        </row>
      </sheetData>
      <sheetData sheetId="3"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3">
          <cell r="C33">
            <v>0</v>
          </cell>
        </row>
        <row r="35">
          <cell r="C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275C-185B-4DD7-988D-CDBF2E1AC7B5}">
  <dimension ref="A1:M34"/>
  <sheetViews>
    <sheetView showGridLines="0" tabSelected="1" zoomScale="85" zoomScaleNormal="85" workbookViewId="0">
      <selection activeCell="F4" sqref="F4:G4"/>
    </sheetView>
  </sheetViews>
  <sheetFormatPr defaultColWidth="12.7109375" defaultRowHeight="15.75" x14ac:dyDescent="0.25"/>
  <cols>
    <col min="1" max="1" width="5.42578125" style="2" customWidth="1"/>
    <col min="2" max="2" width="8.85546875" style="2" customWidth="1"/>
    <col min="3" max="3" width="39" style="2" customWidth="1"/>
    <col min="4" max="4" width="15.5703125" style="2" customWidth="1"/>
    <col min="5" max="5" width="22.42578125" style="2" customWidth="1"/>
    <col min="6" max="6" width="40.5703125" style="2" customWidth="1"/>
    <col min="7" max="7" width="20.85546875" style="2" customWidth="1"/>
    <col min="8" max="8" width="18.85546875" style="2" customWidth="1"/>
    <col min="9" max="9" width="17.140625" style="2" customWidth="1"/>
    <col min="10" max="12" width="15.7109375" style="2" customWidth="1"/>
    <col min="13" max="13" width="17.140625" style="2" bestFit="1" customWidth="1"/>
    <col min="14" max="15" width="12.7109375" style="2"/>
    <col min="16" max="16" width="12.7109375" style="2" customWidth="1"/>
    <col min="17" max="16384" width="12.7109375" style="2"/>
  </cols>
  <sheetData>
    <row r="1" spans="1:13" x14ac:dyDescent="0.25">
      <c r="A1" s="1" t="s">
        <v>34</v>
      </c>
      <c r="E1" s="3" t="s">
        <v>49</v>
      </c>
      <c r="F1" s="3"/>
      <c r="G1" s="3"/>
      <c r="H1" s="3"/>
      <c r="I1" s="3"/>
      <c r="J1" s="3"/>
      <c r="K1" s="3"/>
      <c r="L1" s="3"/>
      <c r="M1" s="3"/>
    </row>
    <row r="2" spans="1:13" ht="30.75" customHeight="1" x14ac:dyDescent="0.25">
      <c r="B2" s="4" t="s">
        <v>35</v>
      </c>
      <c r="C2" s="5" t="s">
        <v>43</v>
      </c>
      <c r="D2" s="6"/>
      <c r="E2" s="7" t="s">
        <v>0</v>
      </c>
      <c r="F2" s="8"/>
      <c r="G2" s="9" t="s">
        <v>55</v>
      </c>
      <c r="H2" s="10" t="s">
        <v>48</v>
      </c>
      <c r="I2" s="10"/>
      <c r="J2" s="10"/>
      <c r="K2" s="10"/>
      <c r="L2" s="10"/>
      <c r="M2" s="11"/>
    </row>
    <row r="3" spans="1:13" x14ac:dyDescent="0.25">
      <c r="B3" s="4"/>
      <c r="C3" s="5"/>
      <c r="D3" s="6"/>
      <c r="E3" s="12"/>
      <c r="F3" s="13"/>
      <c r="G3" s="9"/>
      <c r="H3" s="14"/>
      <c r="I3" s="14"/>
      <c r="J3" s="14"/>
      <c r="K3" s="14"/>
      <c r="L3" s="14"/>
      <c r="M3" s="15"/>
    </row>
    <row r="4" spans="1:13" x14ac:dyDescent="0.25">
      <c r="B4" s="16"/>
      <c r="C4" s="6"/>
      <c r="D4" s="6"/>
      <c r="E4" s="17" t="s">
        <v>1</v>
      </c>
      <c r="F4" s="18"/>
      <c r="G4" s="19"/>
      <c r="H4" s="20"/>
      <c r="I4" s="21" t="s">
        <v>2</v>
      </c>
      <c r="J4" s="22"/>
      <c r="K4" s="22"/>
      <c r="L4" s="22"/>
      <c r="M4" s="23"/>
    </row>
    <row r="5" spans="1:13" ht="16.5" customHeight="1" x14ac:dyDescent="0.25">
      <c r="B5" s="4" t="s">
        <v>36</v>
      </c>
      <c r="C5" s="5" t="s">
        <v>44</v>
      </c>
      <c r="D5" s="6"/>
      <c r="E5" s="17" t="s">
        <v>3</v>
      </c>
      <c r="F5" s="18"/>
      <c r="G5" s="19"/>
      <c r="H5" s="20"/>
      <c r="I5" s="21" t="s">
        <v>4</v>
      </c>
      <c r="J5" s="24"/>
      <c r="K5" s="24"/>
      <c r="L5" s="24"/>
      <c r="M5" s="23"/>
    </row>
    <row r="6" spans="1:13" x14ac:dyDescent="0.25">
      <c r="B6" s="4"/>
      <c r="C6" s="5"/>
      <c r="D6" s="6"/>
      <c r="E6" s="25"/>
      <c r="F6" s="26"/>
      <c r="G6" s="26"/>
      <c r="H6" s="26"/>
      <c r="I6" s="26"/>
      <c r="J6" s="26"/>
      <c r="K6" s="26"/>
      <c r="L6" s="26"/>
      <c r="M6" s="27"/>
    </row>
    <row r="7" spans="1:13" ht="15" customHeight="1" x14ac:dyDescent="0.25">
      <c r="B7" s="16"/>
      <c r="C7" s="6"/>
      <c r="D7" s="6"/>
      <c r="E7" s="25" t="s">
        <v>5</v>
      </c>
      <c r="F7" s="26"/>
      <c r="G7" s="28"/>
      <c r="H7" s="26"/>
      <c r="I7" s="26"/>
      <c r="J7" s="26"/>
      <c r="K7" s="26"/>
      <c r="L7" s="26"/>
      <c r="M7" s="27"/>
    </row>
    <row r="8" spans="1:13" ht="15" customHeight="1" x14ac:dyDescent="0.25">
      <c r="B8" s="4" t="s">
        <v>37</v>
      </c>
      <c r="C8" s="5" t="s">
        <v>45</v>
      </c>
      <c r="D8" s="6"/>
      <c r="E8" s="25"/>
      <c r="F8" s="29" t="s">
        <v>51</v>
      </c>
      <c r="G8" s="30"/>
      <c r="H8" s="31" t="s">
        <v>6</v>
      </c>
      <c r="I8" s="32" t="s">
        <v>7</v>
      </c>
      <c r="J8" s="33"/>
      <c r="K8" s="33"/>
      <c r="L8" s="33"/>
      <c r="M8" s="34"/>
    </row>
    <row r="9" spans="1:13" ht="15" customHeight="1" x14ac:dyDescent="0.25">
      <c r="B9" s="4"/>
      <c r="C9" s="5"/>
      <c r="D9" s="6"/>
      <c r="E9" s="25"/>
      <c r="F9" s="29" t="s">
        <v>52</v>
      </c>
      <c r="G9" s="30"/>
      <c r="H9" s="31" t="s">
        <v>6</v>
      </c>
      <c r="I9" s="35" t="s">
        <v>29</v>
      </c>
      <c r="J9" s="36"/>
      <c r="K9" s="37"/>
      <c r="L9" s="37"/>
      <c r="M9" s="34"/>
    </row>
    <row r="10" spans="1:13" x14ac:dyDescent="0.25">
      <c r="B10" s="16"/>
      <c r="C10" s="6"/>
      <c r="D10" s="6"/>
      <c r="E10" s="25"/>
      <c r="F10" s="29" t="s">
        <v>53</v>
      </c>
      <c r="G10" s="30"/>
      <c r="H10" s="31" t="s">
        <v>6</v>
      </c>
      <c r="I10" s="38" t="s">
        <v>30</v>
      </c>
      <c r="J10" s="38"/>
      <c r="K10" s="38"/>
      <c r="L10" s="32"/>
      <c r="M10" s="34"/>
    </row>
    <row r="11" spans="1:13" ht="15" customHeight="1" x14ac:dyDescent="0.25">
      <c r="B11" s="4" t="s">
        <v>38</v>
      </c>
      <c r="C11" s="5" t="s">
        <v>46</v>
      </c>
      <c r="D11" s="6"/>
      <c r="E11" s="25"/>
      <c r="F11" s="29" t="s">
        <v>33</v>
      </c>
      <c r="G11" s="30"/>
      <c r="H11" s="31" t="s">
        <v>6</v>
      </c>
      <c r="I11" s="35" t="s">
        <v>31</v>
      </c>
      <c r="J11" s="36"/>
      <c r="K11" s="37"/>
      <c r="L11" s="37"/>
      <c r="M11" s="34"/>
    </row>
    <row r="12" spans="1:13" x14ac:dyDescent="0.25">
      <c r="B12" s="4"/>
      <c r="C12" s="5"/>
      <c r="D12" s="6"/>
      <c r="E12" s="25"/>
      <c r="F12" s="29" t="s">
        <v>54</v>
      </c>
      <c r="G12" s="30"/>
      <c r="H12" s="31" t="s">
        <v>6</v>
      </c>
      <c r="I12" s="32" t="s">
        <v>32</v>
      </c>
      <c r="J12" s="33"/>
      <c r="K12" s="33"/>
      <c r="L12" s="33"/>
      <c r="M12" s="34"/>
    </row>
    <row r="13" spans="1:13" x14ac:dyDescent="0.25">
      <c r="B13" s="16"/>
      <c r="C13" s="5"/>
      <c r="D13" s="6"/>
      <c r="E13" s="25"/>
      <c r="F13" s="29" t="s">
        <v>8</v>
      </c>
      <c r="G13" s="39">
        <f>SUM(G8:G12)</f>
        <v>0</v>
      </c>
      <c r="H13" s="40"/>
      <c r="I13" s="41"/>
      <c r="J13" s="42"/>
      <c r="K13" s="26"/>
      <c r="L13" s="26"/>
      <c r="M13" s="27"/>
    </row>
    <row r="14" spans="1:13" x14ac:dyDescent="0.25">
      <c r="C14" s="6"/>
      <c r="D14" s="6"/>
      <c r="E14" s="25"/>
      <c r="F14" s="26"/>
      <c r="G14" s="26"/>
      <c r="H14" s="26"/>
      <c r="I14" s="43"/>
      <c r="J14" s="43"/>
      <c r="K14" s="43"/>
      <c r="L14" s="43"/>
      <c r="M14" s="44"/>
    </row>
    <row r="15" spans="1:13" ht="16.5" customHeight="1" x14ac:dyDescent="0.25">
      <c r="B15" s="4" t="s">
        <v>39</v>
      </c>
      <c r="C15" s="5" t="s">
        <v>47</v>
      </c>
      <c r="D15" s="6"/>
      <c r="E15" s="45" t="s">
        <v>9</v>
      </c>
      <c r="F15" s="46"/>
      <c r="G15" s="46"/>
      <c r="H15" s="47" t="s">
        <v>10</v>
      </c>
      <c r="I15" s="47" t="s">
        <v>11</v>
      </c>
      <c r="J15" s="47" t="s">
        <v>12</v>
      </c>
      <c r="K15" s="47" t="s">
        <v>13</v>
      </c>
      <c r="L15" s="47" t="s">
        <v>14</v>
      </c>
      <c r="M15" s="48" t="s">
        <v>15</v>
      </c>
    </row>
    <row r="16" spans="1:13" x14ac:dyDescent="0.25">
      <c r="B16" s="4"/>
      <c r="C16" s="5"/>
      <c r="D16" s="6"/>
      <c r="E16" s="49"/>
      <c r="F16" s="50"/>
      <c r="G16" s="51" t="s">
        <v>16</v>
      </c>
      <c r="H16" s="52">
        <f>G8</f>
        <v>0</v>
      </c>
      <c r="I16" s="50">
        <f>G9</f>
        <v>0</v>
      </c>
      <c r="J16" s="50">
        <f>G10</f>
        <v>0</v>
      </c>
      <c r="K16" s="52">
        <f>G11</f>
        <v>0</v>
      </c>
      <c r="L16" s="52">
        <f>G12</f>
        <v>0</v>
      </c>
      <c r="M16" s="53">
        <f>'[1]Credits Commercial '!C13</f>
        <v>0</v>
      </c>
    </row>
    <row r="17" spans="1:13" x14ac:dyDescent="0.25">
      <c r="C17" s="5"/>
      <c r="D17" s="6"/>
      <c r="E17" s="49"/>
      <c r="F17" s="54" t="s">
        <v>17</v>
      </c>
      <c r="G17" s="55" t="s">
        <v>18</v>
      </c>
      <c r="H17" s="50"/>
      <c r="I17" s="50"/>
      <c r="J17" s="50"/>
      <c r="K17" s="50"/>
      <c r="L17" s="50"/>
      <c r="M17" s="56"/>
    </row>
    <row r="18" spans="1:13" x14ac:dyDescent="0.25">
      <c r="E18" s="57" t="s">
        <v>19</v>
      </c>
      <c r="F18" s="58" t="s">
        <v>20</v>
      </c>
      <c r="G18" s="59">
        <f>SUM(H18:M18)</f>
        <v>0</v>
      </c>
      <c r="H18" s="59">
        <f>0*H16</f>
        <v>0</v>
      </c>
      <c r="I18" s="59">
        <f>0*I16</f>
        <v>0</v>
      </c>
      <c r="J18" s="59">
        <f>0*J16</f>
        <v>0</v>
      </c>
      <c r="K18" s="59">
        <v>0</v>
      </c>
      <c r="L18" s="60">
        <v>0</v>
      </c>
      <c r="M18" s="61">
        <v>0</v>
      </c>
    </row>
    <row r="19" spans="1:13" x14ac:dyDescent="0.25">
      <c r="A19" s="16"/>
      <c r="B19" s="2" t="s">
        <v>41</v>
      </c>
      <c r="E19" s="49"/>
      <c r="F19" s="58" t="s">
        <v>21</v>
      </c>
      <c r="G19" s="59">
        <f>SUM(H19:M19)</f>
        <v>0</v>
      </c>
      <c r="H19" s="59">
        <f>0*H16</f>
        <v>0</v>
      </c>
      <c r="I19" s="59">
        <f>0*I16</f>
        <v>0</v>
      </c>
      <c r="J19" s="59">
        <f>0*J16</f>
        <v>0</v>
      </c>
      <c r="K19" s="59">
        <v>0</v>
      </c>
      <c r="L19" s="60">
        <v>0</v>
      </c>
      <c r="M19" s="61">
        <v>0</v>
      </c>
    </row>
    <row r="20" spans="1:13" x14ac:dyDescent="0.25">
      <c r="B20" s="2" t="s">
        <v>42</v>
      </c>
      <c r="E20" s="62"/>
      <c r="F20" s="63"/>
      <c r="G20" s="59"/>
      <c r="H20" s="59"/>
      <c r="I20" s="59"/>
      <c r="J20" s="59"/>
      <c r="K20" s="59"/>
      <c r="L20" s="50"/>
      <c r="M20" s="61"/>
    </row>
    <row r="21" spans="1:13" x14ac:dyDescent="0.25">
      <c r="E21" s="64" t="s">
        <v>22</v>
      </c>
      <c r="F21" s="63"/>
      <c r="G21" s="59">
        <f>SUM(H21:M21)</f>
        <v>0</v>
      </c>
      <c r="H21" s="59">
        <f>22.12*G8</f>
        <v>0</v>
      </c>
      <c r="I21" s="59">
        <f>5.13*G9</f>
        <v>0</v>
      </c>
      <c r="J21" s="59">
        <f>2.58*G10</f>
        <v>0</v>
      </c>
      <c r="K21" s="59">
        <v>0</v>
      </c>
      <c r="L21" s="65">
        <f>(22.12/2)*G12</f>
        <v>0</v>
      </c>
      <c r="M21" s="61">
        <f>('[1]Credits Single Fam'!C23+'[1]Credit for existing Multi-Fam'!C25+'[1]Credits Commercial '!C21)*-1</f>
        <v>0</v>
      </c>
    </row>
    <row r="22" spans="1:13" x14ac:dyDescent="0.25">
      <c r="E22" s="62"/>
      <c r="F22" s="63"/>
      <c r="G22" s="59"/>
      <c r="H22" s="59"/>
      <c r="I22" s="59"/>
      <c r="J22" s="59"/>
      <c r="K22" s="59"/>
      <c r="L22" s="50"/>
      <c r="M22" s="61"/>
    </row>
    <row r="23" spans="1:13" ht="15" customHeight="1" x14ac:dyDescent="0.25">
      <c r="E23" s="64" t="s">
        <v>23</v>
      </c>
      <c r="F23" s="63"/>
      <c r="G23" s="59">
        <f>SUM(H23:M23)</f>
        <v>0</v>
      </c>
      <c r="H23" s="59">
        <f>0.57*G8</f>
        <v>0</v>
      </c>
      <c r="I23" s="59">
        <f>0.14*G9</f>
        <v>0</v>
      </c>
      <c r="J23" s="59">
        <f>0.06*G10</f>
        <v>0</v>
      </c>
      <c r="K23" s="59">
        <v>0</v>
      </c>
      <c r="L23" s="65">
        <f>(0.57/2)*G12</f>
        <v>0</v>
      </c>
      <c r="M23" s="61">
        <f>('[1]Credits Single Fam'!C25+'[1]Credit for existing Multi-Fam'!C27+'[1]Credits Commercial '!C23)*-1</f>
        <v>0</v>
      </c>
    </row>
    <row r="24" spans="1:13" x14ac:dyDescent="0.25">
      <c r="B24" s="1"/>
      <c r="E24" s="62"/>
      <c r="F24" s="63"/>
      <c r="G24" s="59"/>
      <c r="H24" s="59"/>
      <c r="I24" s="59"/>
      <c r="J24" s="59"/>
      <c r="K24" s="59"/>
      <c r="L24" s="50"/>
      <c r="M24" s="61"/>
    </row>
    <row r="25" spans="1:13" x14ac:dyDescent="0.25">
      <c r="E25" s="64" t="s">
        <v>24</v>
      </c>
      <c r="F25" s="63"/>
      <c r="G25" s="59">
        <f>SUM(H25:M25)</f>
        <v>0</v>
      </c>
      <c r="H25" s="59">
        <f>G8*1.53</f>
        <v>0</v>
      </c>
      <c r="I25" s="59">
        <f>0.35*G9</f>
        <v>0</v>
      </c>
      <c r="J25" s="59">
        <f>0.17*G10</f>
        <v>0</v>
      </c>
      <c r="K25" s="59">
        <v>0</v>
      </c>
      <c r="L25" s="60">
        <f>(1.53/2)*G12</f>
        <v>0</v>
      </c>
      <c r="M25" s="61">
        <f>('[1]Credits Single Fam'!C27+'[1]Credit for existing Multi-Fam'!C29+'[1]Credits Commercial '!C25)*-1</f>
        <v>0</v>
      </c>
    </row>
    <row r="26" spans="1:13" x14ac:dyDescent="0.25">
      <c r="E26" s="62"/>
      <c r="F26" s="63"/>
      <c r="G26" s="59"/>
      <c r="H26" s="59"/>
      <c r="I26" s="59"/>
      <c r="J26" s="59"/>
      <c r="K26" s="59"/>
      <c r="L26" s="50"/>
      <c r="M26" s="61"/>
    </row>
    <row r="27" spans="1:13" x14ac:dyDescent="0.25">
      <c r="E27" s="64" t="s">
        <v>25</v>
      </c>
      <c r="F27" s="63"/>
      <c r="G27" s="59">
        <f>SUM(H27:M27)</f>
        <v>0</v>
      </c>
      <c r="H27" s="59">
        <f>G8*0</f>
        <v>0</v>
      </c>
      <c r="I27" s="59">
        <f>0*G9</f>
        <v>0</v>
      </c>
      <c r="J27" s="59">
        <f>0*G10</f>
        <v>0</v>
      </c>
      <c r="K27" s="59">
        <v>0</v>
      </c>
      <c r="L27" s="60">
        <f>0*G12</f>
        <v>0</v>
      </c>
      <c r="M27" s="61">
        <f>('[1]Credits Single Fam'!C29+'[1]Credit for existing Multi-Fam'!C31+'[1]Credits Commercial '!C27)*-1</f>
        <v>0</v>
      </c>
    </row>
    <row r="28" spans="1:13" x14ac:dyDescent="0.25">
      <c r="E28" s="62"/>
      <c r="F28" s="63"/>
      <c r="G28" s="59"/>
      <c r="H28" s="59"/>
      <c r="I28" s="59"/>
      <c r="J28" s="59"/>
      <c r="K28" s="59"/>
      <c r="L28" s="50"/>
      <c r="M28" s="61"/>
    </row>
    <row r="29" spans="1:13" x14ac:dyDescent="0.25">
      <c r="E29" s="64" t="s">
        <v>26</v>
      </c>
      <c r="F29" s="63"/>
      <c r="G29" s="59">
        <f>SUM(H29:M29)</f>
        <v>0</v>
      </c>
      <c r="H29" s="59">
        <f>0.85*G8</f>
        <v>0</v>
      </c>
      <c r="I29" s="59">
        <f>0.76*G9</f>
        <v>0</v>
      </c>
      <c r="J29" s="59">
        <f>0.01*G10</f>
        <v>0</v>
      </c>
      <c r="K29" s="59">
        <v>0</v>
      </c>
      <c r="L29" s="60">
        <f>(0.85/2)*G12</f>
        <v>0</v>
      </c>
      <c r="M29" s="61">
        <f>('[1]Credits Single Fam'!C31+'[1]Credit for existing Multi-Fam'!C33+'[1]Credits Commercial '!C29)*-1</f>
        <v>0</v>
      </c>
    </row>
    <row r="30" spans="1:13" x14ac:dyDescent="0.25">
      <c r="E30" s="62"/>
      <c r="F30" s="63"/>
      <c r="G30" s="59"/>
      <c r="H30" s="59"/>
      <c r="I30" s="59"/>
      <c r="J30" s="59"/>
      <c r="K30" s="59"/>
      <c r="L30" s="50"/>
      <c r="M30" s="61"/>
    </row>
    <row r="31" spans="1:13" x14ac:dyDescent="0.25">
      <c r="E31" s="64" t="s">
        <v>27</v>
      </c>
      <c r="F31" s="63"/>
      <c r="G31" s="59">
        <f>SUM(H31:M31)</f>
        <v>0</v>
      </c>
      <c r="H31" s="59">
        <f>2.57*G8</f>
        <v>0</v>
      </c>
      <c r="I31" s="59">
        <f>0.28*G9</f>
        <v>0</v>
      </c>
      <c r="J31" s="59">
        <f>0.03*G10</f>
        <v>0</v>
      </c>
      <c r="K31" s="59">
        <v>0</v>
      </c>
      <c r="L31" s="60">
        <f>(2.57/2)*G12</f>
        <v>0</v>
      </c>
      <c r="M31" s="61">
        <f>('[1]Credits Single Fam'!C33+'[1]Credit for existing Multi-Fam'!C35+'[1]Credits Commercial '!C31)*-1</f>
        <v>0</v>
      </c>
    </row>
    <row r="32" spans="1:13" x14ac:dyDescent="0.25">
      <c r="E32" s="66" t="s">
        <v>28</v>
      </c>
      <c r="F32" s="67"/>
      <c r="G32" s="68">
        <f t="shared" ref="G32:L32" si="0">SUM(G18:G31)</f>
        <v>0</v>
      </c>
      <c r="H32" s="69">
        <f t="shared" si="0"/>
        <v>0</v>
      </c>
      <c r="I32" s="69">
        <f t="shared" si="0"/>
        <v>0</v>
      </c>
      <c r="J32" s="69">
        <f t="shared" si="0"/>
        <v>0</v>
      </c>
      <c r="K32" s="69">
        <f t="shared" si="0"/>
        <v>0</v>
      </c>
      <c r="L32" s="70">
        <f t="shared" si="0"/>
        <v>0</v>
      </c>
      <c r="M32" s="71">
        <f>SUM(M21:M31)</f>
        <v>0</v>
      </c>
    </row>
    <row r="33" spans="5:13" ht="42.75" customHeight="1" x14ac:dyDescent="0.25">
      <c r="E33" s="72"/>
      <c r="F33" s="73"/>
      <c r="G33" s="74" t="s">
        <v>50</v>
      </c>
      <c r="H33" s="74"/>
      <c r="I33" s="74"/>
      <c r="J33" s="74"/>
      <c r="K33" s="74"/>
      <c r="L33" s="74"/>
      <c r="M33" s="74"/>
    </row>
    <row r="34" spans="5:13" x14ac:dyDescent="0.25">
      <c r="M34" s="75" t="s">
        <v>40</v>
      </c>
    </row>
  </sheetData>
  <sheetProtection algorithmName="SHA-512" hashValue="gjTiwF0XBIeRwGhN0XfR5wjuqEtzb43XAyiHtgPFeSdetayfbdHUiMluMFeIMKJAn08XSpjzQ4SIsU+imV/c3g==" saltValue="wkhSffdGXbhTwGebuxh9Ow==" spinCount="100000" sheet="1" objects="1" scenarios="1"/>
  <mergeCells count="21">
    <mergeCell ref="B2:B3"/>
    <mergeCell ref="B5:B6"/>
    <mergeCell ref="B8:B9"/>
    <mergeCell ref="B11:B12"/>
    <mergeCell ref="B15:B16"/>
    <mergeCell ref="I12:L12"/>
    <mergeCell ref="G33:M33"/>
    <mergeCell ref="E1:M1"/>
    <mergeCell ref="E2:F2"/>
    <mergeCell ref="H2:M2"/>
    <mergeCell ref="F4:G4"/>
    <mergeCell ref="F5:G5"/>
    <mergeCell ref="J4:L4"/>
    <mergeCell ref="J5:L5"/>
    <mergeCell ref="I10:L10"/>
    <mergeCell ref="I8:L8"/>
    <mergeCell ref="C2:C3"/>
    <mergeCell ref="C5:C6"/>
    <mergeCell ref="C8:C9"/>
    <mergeCell ref="C15:C17"/>
    <mergeCell ref="C11:C1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Impact Fee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Kratochvil</dc:creator>
  <cp:lastModifiedBy>Nathaniel Kratochvil</cp:lastModifiedBy>
  <dcterms:created xsi:type="dcterms:W3CDTF">2022-02-22T17:05:52Z</dcterms:created>
  <dcterms:modified xsi:type="dcterms:W3CDTF">2024-07-08T18:05:44Z</dcterms:modified>
</cp:coreProperties>
</file>